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CatherineALTMANN\Downloads\"/>
    </mc:Choice>
  </mc:AlternateContent>
  <xr:revisionPtr revIDLastSave="0" documentId="8_{18D6AFC6-307A-4E47-9B55-0D9134273AB5}" xr6:coauthVersionLast="47" xr6:coauthVersionMax="47" xr10:uidLastSave="{00000000-0000-0000-0000-000000000000}"/>
  <bookViews>
    <workbookView xWindow="-110" yWindow="-110" windowWidth="19420" windowHeight="10300" tabRatio="722" activeTab="1" xr2:uid="{00000000-000D-0000-FFFF-FFFF00000000}"/>
  </bookViews>
  <sheets>
    <sheet name="Notice" sheetId="20" r:id="rId1"/>
    <sheet name="PMR" sheetId="14" r:id="rId2"/>
    <sheet name="Tableau de bord" sheetId="21" r:id="rId3"/>
    <sheet name="Matrice Risques" sheetId="19" r:id="rId4"/>
    <sheet name="Échelles" sheetId="3" r:id="rId5"/>
    <sheet name="Données" sheetId="15" r:id="rId6"/>
  </sheets>
  <definedNames>
    <definedName name="_xlnm._FilterDatabase" localSheetId="1" hidden="1">PMR!$D$3:$U$16</definedName>
    <definedName name="Delai_Alerte">Notice!$C$31</definedName>
    <definedName name="Freq_Defaut">Notice!$C$30</definedName>
    <definedName name="_xlnm.Print_Titles" localSheetId="1">PMR!$1:$3</definedName>
    <definedName name="L_Classification">Données!$B$4:$B$5</definedName>
    <definedName name="L_Frequence">Données!$K$4:$K$7</definedName>
    <definedName name="L_Origine">Données!$C$4:$C$6</definedName>
    <definedName name="L_OuiNon">Données!$J$4:$J$5</definedName>
    <definedName name="L_PartieInt">Données!$D$4:$D$14</definedName>
    <definedName name="L_Processus">Données!$E$4:$E$15</definedName>
    <definedName name="L_Referentiel">Données!$A$4:$A$14</definedName>
    <definedName name="L_Statut">Données!$I$4:$I$8</definedName>
    <definedName name="L_Strategie">Données!$G$4:$G$13</definedName>
    <definedName name="L_Typologie">Données!$F$4:$F$19</definedName>
    <definedName name="Seuil_Acceptable">Notice!$C$29</definedName>
    <definedName name="T_Niveaux">Données!$M$4:$N$7</definedName>
    <definedName name="_xlnm.Print_Area" localSheetId="1">PMR!$D$2:$U$3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3" l="1"/>
  <c r="I22" i="3"/>
  <c r="H22" i="3"/>
  <c r="G22" i="3"/>
  <c r="B38" i="21"/>
  <c r="D38" i="21" s="1"/>
  <c r="B37" i="21"/>
  <c r="D37" i="21" s="1"/>
  <c r="B36" i="21"/>
  <c r="C36" i="21" s="1"/>
  <c r="B35" i="21"/>
  <c r="D35" i="21" s="1"/>
  <c r="B34" i="21"/>
  <c r="C34" i="21" s="1"/>
  <c r="B33" i="21"/>
  <c r="D33" i="21" s="1"/>
  <c r="B32" i="21"/>
  <c r="C32" i="21" s="1"/>
  <c r="B31" i="21"/>
  <c r="D31" i="21" s="1"/>
  <c r="B30" i="21"/>
  <c r="C30" i="21" s="1"/>
  <c r="B29" i="21"/>
  <c r="D29" i="21" s="1"/>
  <c r="B25" i="21"/>
  <c r="B24" i="21"/>
  <c r="B23" i="21"/>
  <c r="B22" i="21"/>
  <c r="C16" i="21" a="1"/>
  <c r="C16" i="21" s="1"/>
  <c r="C15" i="21"/>
  <c r="C14" i="21"/>
  <c r="C8" i="21"/>
  <c r="C7" i="21"/>
  <c r="C6" i="21"/>
  <c r="M21" i="19"/>
  <c r="L21" i="19"/>
  <c r="K21" i="19"/>
  <c r="J21" i="19"/>
  <c r="M20" i="19"/>
  <c r="L20" i="19"/>
  <c r="K20" i="19"/>
  <c r="J20" i="19"/>
  <c r="M19" i="19"/>
  <c r="L19" i="19"/>
  <c r="K19" i="19"/>
  <c r="J19" i="19"/>
  <c r="M18" i="19"/>
  <c r="L18" i="19"/>
  <c r="K18" i="19"/>
  <c r="G21" i="19"/>
  <c r="F21" i="19"/>
  <c r="E21" i="19"/>
  <c r="D21" i="19"/>
  <c r="G20" i="19"/>
  <c r="F20" i="19"/>
  <c r="E20" i="19"/>
  <c r="D20" i="19"/>
  <c r="G19" i="19"/>
  <c r="F19" i="19"/>
  <c r="E19" i="19"/>
  <c r="D19" i="19"/>
  <c r="G18" i="19"/>
  <c r="F18" i="19"/>
  <c r="E18" i="19"/>
  <c r="M11" i="19"/>
  <c r="L11" i="19"/>
  <c r="K11" i="19"/>
  <c r="J11" i="19"/>
  <c r="M10" i="19"/>
  <c r="L10" i="19"/>
  <c r="K10" i="19"/>
  <c r="J10" i="19"/>
  <c r="M9" i="19"/>
  <c r="L9" i="19"/>
  <c r="K9" i="19"/>
  <c r="J9" i="19"/>
  <c r="M8" i="19"/>
  <c r="L8" i="19"/>
  <c r="K8" i="19"/>
  <c r="G11" i="19"/>
  <c r="F11" i="19"/>
  <c r="E11" i="19"/>
  <c r="D11" i="19"/>
  <c r="G10" i="19"/>
  <c r="F10" i="19"/>
  <c r="E10" i="19"/>
  <c r="D10" i="19"/>
  <c r="G9" i="19"/>
  <c r="F9" i="19"/>
  <c r="E9" i="19"/>
  <c r="D9" i="19"/>
  <c r="G8" i="19"/>
  <c r="F8" i="19"/>
  <c r="E8" i="19"/>
  <c r="J18" i="19"/>
  <c r="D18" i="19"/>
  <c r="J8" i="19"/>
  <c r="D8" i="19"/>
  <c r="AA51" i="14"/>
  <c r="AA49" i="14"/>
  <c r="AA43" i="14"/>
  <c r="AA41" i="14"/>
  <c r="AA35" i="14"/>
  <c r="AA33" i="14"/>
  <c r="AA27" i="14"/>
  <c r="AA25" i="14"/>
  <c r="AA19" i="14"/>
  <c r="AA17" i="14"/>
  <c r="AA11" i="14"/>
  <c r="AA9" i="14"/>
  <c r="R52" i="14"/>
  <c r="R50" i="14"/>
  <c r="R44" i="14"/>
  <c r="R42" i="14"/>
  <c r="R36" i="14"/>
  <c r="R34" i="14"/>
  <c r="R28" i="14"/>
  <c r="R26" i="14"/>
  <c r="R20" i="14"/>
  <c r="R18" i="14"/>
  <c r="R12" i="14"/>
  <c r="R10"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R4" i="14"/>
  <c r="A4" i="14"/>
  <c r="AD50" i="14"/>
  <c r="AD49" i="14"/>
  <c r="AD47" i="14"/>
  <c r="AD46" i="14"/>
  <c r="AD42" i="14"/>
  <c r="AD41" i="14"/>
  <c r="AD39" i="14"/>
  <c r="AD38" i="14"/>
  <c r="AD34" i="14"/>
  <c r="AD33" i="14"/>
  <c r="AD31" i="14"/>
  <c r="AD30" i="14"/>
  <c r="AD26" i="14"/>
  <c r="AD25" i="14"/>
  <c r="AD23" i="14"/>
  <c r="AD22" i="14"/>
  <c r="AD18" i="14"/>
  <c r="AD17" i="14"/>
  <c r="AD15" i="14"/>
  <c r="AD14" i="14"/>
  <c r="AD10" i="14"/>
  <c r="AD9" i="14"/>
  <c r="AD7" i="14"/>
  <c r="AF53" i="14"/>
  <c r="AG53" i="14" s="1"/>
  <c r="AH53" i="14" s="1"/>
  <c r="AF52" i="14"/>
  <c r="AG52" i="14" s="1"/>
  <c r="AH52" i="14" s="1"/>
  <c r="AF51" i="14"/>
  <c r="AG51" i="14" s="1"/>
  <c r="AH51" i="14" s="1"/>
  <c r="AF50" i="14"/>
  <c r="AG50" i="14" s="1"/>
  <c r="AH50" i="14" s="1"/>
  <c r="AF49" i="14"/>
  <c r="AG49" i="14" s="1"/>
  <c r="AH49" i="14" s="1"/>
  <c r="AF48" i="14"/>
  <c r="AG48" i="14" s="1"/>
  <c r="AH48" i="14" s="1"/>
  <c r="AF47" i="14"/>
  <c r="AG47" i="14" s="1"/>
  <c r="AH47" i="14" s="1"/>
  <c r="AF46" i="14"/>
  <c r="AG46" i="14" s="1"/>
  <c r="AH46" i="14" s="1"/>
  <c r="AF45" i="14"/>
  <c r="AG45" i="14" s="1"/>
  <c r="AH45" i="14" s="1"/>
  <c r="AF44" i="14"/>
  <c r="AG44" i="14" s="1"/>
  <c r="AH44" i="14" s="1"/>
  <c r="AF43" i="14"/>
  <c r="AG43" i="14" s="1"/>
  <c r="AH43" i="14" s="1"/>
  <c r="AF42" i="14"/>
  <c r="AG42" i="14" s="1"/>
  <c r="AH42" i="14" s="1"/>
  <c r="AF41" i="14"/>
  <c r="AG41" i="14" s="1"/>
  <c r="AH41" i="14" s="1"/>
  <c r="AF40" i="14"/>
  <c r="AG40" i="14" s="1"/>
  <c r="AH40" i="14" s="1"/>
  <c r="AF39" i="14"/>
  <c r="AG39" i="14" s="1"/>
  <c r="AH39" i="14" s="1"/>
  <c r="AF38" i="14"/>
  <c r="AG38" i="14" s="1"/>
  <c r="AH38" i="14" s="1"/>
  <c r="AF37" i="14"/>
  <c r="AG37" i="14" s="1"/>
  <c r="AH37" i="14" s="1"/>
  <c r="AF36" i="14"/>
  <c r="AG36" i="14" s="1"/>
  <c r="AH36" i="14" s="1"/>
  <c r="AF35" i="14"/>
  <c r="AG35" i="14" s="1"/>
  <c r="AH35" i="14" s="1"/>
  <c r="AF34" i="14"/>
  <c r="AG34" i="14" s="1"/>
  <c r="AH34" i="14" s="1"/>
  <c r="AF33" i="14"/>
  <c r="AG33" i="14" s="1"/>
  <c r="AH33" i="14" s="1"/>
  <c r="AF32" i="14"/>
  <c r="AG32" i="14" s="1"/>
  <c r="AH32" i="14" s="1"/>
  <c r="AF31" i="14"/>
  <c r="AG31" i="14" s="1"/>
  <c r="AH31" i="14" s="1"/>
  <c r="AF30" i="14"/>
  <c r="AG30" i="14" s="1"/>
  <c r="AH30" i="14" s="1"/>
  <c r="AF29" i="14"/>
  <c r="AG29" i="14" s="1"/>
  <c r="AH29" i="14" s="1"/>
  <c r="AF28" i="14"/>
  <c r="AG28" i="14" s="1"/>
  <c r="AH28" i="14" s="1"/>
  <c r="AF27" i="14"/>
  <c r="AG27" i="14" s="1"/>
  <c r="AH27" i="14" s="1"/>
  <c r="AF26" i="14"/>
  <c r="AG26" i="14" s="1"/>
  <c r="AH26" i="14" s="1"/>
  <c r="AF25" i="14"/>
  <c r="AG25" i="14" s="1"/>
  <c r="AH25" i="14" s="1"/>
  <c r="AF24" i="14"/>
  <c r="AG24" i="14" s="1"/>
  <c r="AH24" i="14" s="1"/>
  <c r="AF23" i="14"/>
  <c r="AG23" i="14" s="1"/>
  <c r="AH23" i="14" s="1"/>
  <c r="AF22" i="14"/>
  <c r="AG22" i="14" s="1"/>
  <c r="AH22" i="14" s="1"/>
  <c r="AF21" i="14"/>
  <c r="AG21" i="14" s="1"/>
  <c r="AH21" i="14" s="1"/>
  <c r="AF20" i="14"/>
  <c r="AG20" i="14" s="1"/>
  <c r="AH20" i="14" s="1"/>
  <c r="AF19" i="14"/>
  <c r="AG19" i="14" s="1"/>
  <c r="AH19" i="14" s="1"/>
  <c r="AF18" i="14"/>
  <c r="AG18" i="14" s="1"/>
  <c r="AH18" i="14" s="1"/>
  <c r="AF17" i="14"/>
  <c r="AG17" i="14" s="1"/>
  <c r="AH17" i="14" s="1"/>
  <c r="AF16" i="14"/>
  <c r="AG16" i="14" s="1"/>
  <c r="AH16" i="14" s="1"/>
  <c r="AF15" i="14"/>
  <c r="AG15" i="14" s="1"/>
  <c r="AH15" i="14" s="1"/>
  <c r="AF14" i="14"/>
  <c r="AG14" i="14" s="1"/>
  <c r="AH14" i="14" s="1"/>
  <c r="AF13" i="14"/>
  <c r="AG13" i="14" s="1"/>
  <c r="AH13" i="14" s="1"/>
  <c r="AF12" i="14"/>
  <c r="AG12" i="14" s="1"/>
  <c r="AH12" i="14" s="1"/>
  <c r="AF11" i="14"/>
  <c r="AG11" i="14" s="1"/>
  <c r="AH11" i="14" s="1"/>
  <c r="AF10" i="14"/>
  <c r="AG10" i="14" s="1"/>
  <c r="AH10" i="14" s="1"/>
  <c r="AF9" i="14"/>
  <c r="AG9" i="14" s="1"/>
  <c r="AH9" i="14" s="1"/>
  <c r="AF8" i="14"/>
  <c r="AG8" i="14" s="1"/>
  <c r="AH8" i="14" s="1"/>
  <c r="AF7" i="14"/>
  <c r="AG7" i="14" s="1"/>
  <c r="AH7" i="14" s="1"/>
  <c r="AF6" i="14"/>
  <c r="AG6" i="14" s="1"/>
  <c r="AH6" i="14" s="1"/>
  <c r="AF5" i="14"/>
  <c r="AG5" i="14" s="1"/>
  <c r="AH5" i="14" s="1"/>
  <c r="Z53" i="14"/>
  <c r="AB53" i="14" s="1"/>
  <c r="Z52" i="14"/>
  <c r="AB52" i="14" s="1"/>
  <c r="Z51" i="14"/>
  <c r="AD51" i="14" s="1"/>
  <c r="Z50" i="14"/>
  <c r="AA50" i="14" s="1"/>
  <c r="Z49" i="14"/>
  <c r="Z48" i="14"/>
  <c r="AA48" i="14" s="1"/>
  <c r="Z47" i="14"/>
  <c r="AA47" i="14" s="1"/>
  <c r="Z46" i="14"/>
  <c r="AA46" i="14" s="1"/>
  <c r="Z45" i="14"/>
  <c r="AD45" i="14" s="1"/>
  <c r="Z44" i="14"/>
  <c r="AB44" i="14" s="1"/>
  <c r="Z43" i="14"/>
  <c r="AD43" i="14" s="1"/>
  <c r="Z42" i="14"/>
  <c r="AA42" i="14" s="1"/>
  <c r="Z41" i="14"/>
  <c r="Z40" i="14"/>
  <c r="AA40" i="14" s="1"/>
  <c r="Z39" i="14"/>
  <c r="AA39" i="14" s="1"/>
  <c r="Z38" i="14"/>
  <c r="AA38" i="14" s="1"/>
  <c r="Z37" i="14"/>
  <c r="AB37" i="14" s="1"/>
  <c r="Z36" i="14"/>
  <c r="AB36" i="14" s="1"/>
  <c r="Z35" i="14"/>
  <c r="AD35" i="14" s="1"/>
  <c r="Z34" i="14"/>
  <c r="AA34" i="14" s="1"/>
  <c r="Z33" i="14"/>
  <c r="Z32" i="14"/>
  <c r="AA32" i="14" s="1"/>
  <c r="Z31" i="14"/>
  <c r="AA31" i="14" s="1"/>
  <c r="Z30" i="14"/>
  <c r="AA30" i="14" s="1"/>
  <c r="Z29" i="14"/>
  <c r="AB29" i="14" s="1"/>
  <c r="Z28" i="14"/>
  <c r="AB28" i="14" s="1"/>
  <c r="Z27" i="14"/>
  <c r="AD27" i="14" s="1"/>
  <c r="Z26" i="14"/>
  <c r="AA26" i="14" s="1"/>
  <c r="Z25" i="14"/>
  <c r="Z24" i="14"/>
  <c r="AA24" i="14" s="1"/>
  <c r="Z23" i="14"/>
  <c r="AA23" i="14" s="1"/>
  <c r="Z22" i="14"/>
  <c r="AA22" i="14" s="1"/>
  <c r="Z21" i="14"/>
  <c r="AD21" i="14" s="1"/>
  <c r="Z20" i="14"/>
  <c r="AB20" i="14" s="1"/>
  <c r="Z19" i="14"/>
  <c r="AD19" i="14" s="1"/>
  <c r="Z18" i="14"/>
  <c r="AA18" i="14" s="1"/>
  <c r="Z17" i="14"/>
  <c r="Z16" i="14"/>
  <c r="AA16" i="14" s="1"/>
  <c r="Z15" i="14"/>
  <c r="AA15" i="14" s="1"/>
  <c r="Z14" i="14"/>
  <c r="AA14" i="14" s="1"/>
  <c r="Z13" i="14"/>
  <c r="AB13" i="14" s="1"/>
  <c r="Z12" i="14"/>
  <c r="AB12" i="14" s="1"/>
  <c r="Z11" i="14"/>
  <c r="AD11" i="14" s="1"/>
  <c r="Z10" i="14"/>
  <c r="AA10" i="14" s="1"/>
  <c r="Z9" i="14"/>
  <c r="Z8" i="14"/>
  <c r="AA8" i="14" s="1"/>
  <c r="Z7" i="14"/>
  <c r="AA7" i="14" s="1"/>
  <c r="Z6" i="14"/>
  <c r="AD6" i="14" s="1"/>
  <c r="Z5" i="14"/>
  <c r="AD5" i="14" s="1"/>
  <c r="Q53" i="14"/>
  <c r="R53" i="14" s="1"/>
  <c r="Q52" i="14"/>
  <c r="Q51" i="14"/>
  <c r="AB51" i="14" s="1"/>
  <c r="Q50" i="14"/>
  <c r="AB50" i="14" s="1"/>
  <c r="Q49" i="14"/>
  <c r="R49" i="14" s="1"/>
  <c r="Q48" i="14"/>
  <c r="R48" i="14" s="1"/>
  <c r="Q47" i="14"/>
  <c r="R47" i="14" s="1"/>
  <c r="Q46" i="14"/>
  <c r="R46" i="14" s="1"/>
  <c r="Q45" i="14"/>
  <c r="R45" i="14" s="1"/>
  <c r="Q44" i="14"/>
  <c r="Q43" i="14"/>
  <c r="AB43" i="14" s="1"/>
  <c r="Q42" i="14"/>
  <c r="AB42" i="14" s="1"/>
  <c r="Q41" i="14"/>
  <c r="R41" i="14" s="1"/>
  <c r="Q40" i="14"/>
  <c r="R40" i="14" s="1"/>
  <c r="Q39" i="14"/>
  <c r="R39" i="14" s="1"/>
  <c r="Q38" i="14"/>
  <c r="R38" i="14" s="1"/>
  <c r="Q37" i="14"/>
  <c r="R37" i="14" s="1"/>
  <c r="Q36" i="14"/>
  <c r="Q35" i="14"/>
  <c r="AB35" i="14" s="1"/>
  <c r="Q34" i="14"/>
  <c r="AB34" i="14" s="1"/>
  <c r="Q33" i="14"/>
  <c r="R33" i="14" s="1"/>
  <c r="Q32" i="14"/>
  <c r="R32" i="14" s="1"/>
  <c r="Q31" i="14"/>
  <c r="R31" i="14" s="1"/>
  <c r="Q30" i="14"/>
  <c r="R30" i="14" s="1"/>
  <c r="Q29" i="14"/>
  <c r="R29" i="14" s="1"/>
  <c r="Q28" i="14"/>
  <c r="Q27" i="14"/>
  <c r="AB27" i="14" s="1"/>
  <c r="Q26" i="14"/>
  <c r="AB26" i="14" s="1"/>
  <c r="Q25" i="14"/>
  <c r="R25" i="14" s="1"/>
  <c r="Q24" i="14"/>
  <c r="R24" i="14" s="1"/>
  <c r="Q23" i="14"/>
  <c r="R23" i="14" s="1"/>
  <c r="Q22" i="14"/>
  <c r="R22" i="14" s="1"/>
  <c r="Q21" i="14"/>
  <c r="R21" i="14" s="1"/>
  <c r="Q20" i="14"/>
  <c r="Q19" i="14"/>
  <c r="AB19" i="14" s="1"/>
  <c r="Q18" i="14"/>
  <c r="AB18" i="14" s="1"/>
  <c r="Q17" i="14"/>
  <c r="R17" i="14" s="1"/>
  <c r="Q16" i="14"/>
  <c r="R16" i="14" s="1"/>
  <c r="Q15" i="14"/>
  <c r="R15" i="14" s="1"/>
  <c r="Q14" i="14"/>
  <c r="R14" i="14" s="1"/>
  <c r="Q13" i="14"/>
  <c r="R13" i="14" s="1"/>
  <c r="Q12" i="14"/>
  <c r="Q11" i="14"/>
  <c r="AB11" i="14" s="1"/>
  <c r="Q10" i="14"/>
  <c r="AB10" i="14" s="1"/>
  <c r="Q9" i="14"/>
  <c r="R9" i="14" s="1"/>
  <c r="Q8" i="14"/>
  <c r="R8" i="14" s="1"/>
  <c r="Q7" i="14"/>
  <c r="R7" i="14" s="1"/>
  <c r="Q6" i="14"/>
  <c r="R6" i="14" s="1"/>
  <c r="Q5" i="14"/>
  <c r="R5" i="14" s="1"/>
  <c r="AF4" i="14"/>
  <c r="AG4" i="14" s="1"/>
  <c r="AH4" i="14" s="1"/>
  <c r="Z4" i="14"/>
  <c r="C10" i="21" s="1"/>
  <c r="Q4" i="14"/>
  <c r="C9" i="21" s="1"/>
  <c r="D36" i="21" l="1"/>
  <c r="D30" i="21"/>
  <c r="E30" i="21" s="1"/>
  <c r="D32" i="21"/>
  <c r="E32" i="21" s="1"/>
  <c r="D34" i="21"/>
  <c r="E34" i="21" s="1"/>
  <c r="AB21" i="14"/>
  <c r="AB45" i="14"/>
  <c r="AB14" i="14"/>
  <c r="AB22" i="14"/>
  <c r="AB30" i="14"/>
  <c r="AB38" i="14"/>
  <c r="AB46" i="14"/>
  <c r="AB7" i="14"/>
  <c r="AB15" i="14"/>
  <c r="AB23" i="14"/>
  <c r="AB31" i="14"/>
  <c r="AB39" i="14"/>
  <c r="AB47" i="14"/>
  <c r="AD8" i="14"/>
  <c r="AD16" i="14"/>
  <c r="AD24" i="14"/>
  <c r="AD32" i="14"/>
  <c r="AD40" i="14"/>
  <c r="AD48" i="14"/>
  <c r="AA4" i="14"/>
  <c r="C22" i="21" s="1"/>
  <c r="R11" i="14"/>
  <c r="R19" i="14"/>
  <c r="R27" i="14"/>
  <c r="R35" i="14"/>
  <c r="R43" i="14"/>
  <c r="R51" i="14"/>
  <c r="AA12" i="14"/>
  <c r="AA20" i="14"/>
  <c r="AA28" i="14"/>
  <c r="AA36" i="14"/>
  <c r="AA44" i="14"/>
  <c r="AA52" i="14"/>
  <c r="AB16" i="14"/>
  <c r="AB32" i="14"/>
  <c r="AB40" i="14"/>
  <c r="AB9" i="14"/>
  <c r="AB17" i="14"/>
  <c r="AB25" i="14"/>
  <c r="AB33" i="14"/>
  <c r="AB41" i="14"/>
  <c r="AB49" i="14"/>
  <c r="AA5" i="14"/>
  <c r="AA13" i="14"/>
  <c r="AA21" i="14"/>
  <c r="AA29" i="14"/>
  <c r="AA37" i="14"/>
  <c r="AA45" i="14"/>
  <c r="AA53" i="14"/>
  <c r="AD12" i="14"/>
  <c r="AD20" i="14"/>
  <c r="AD28" i="14"/>
  <c r="AD36" i="14"/>
  <c r="AD44" i="14"/>
  <c r="AD52" i="14"/>
  <c r="AA6" i="14"/>
  <c r="AB8" i="14"/>
  <c r="AB24" i="14"/>
  <c r="AB48" i="14"/>
  <c r="AD13" i="14"/>
  <c r="AD29" i="14"/>
  <c r="AD37" i="14"/>
  <c r="AD53" i="14"/>
  <c r="E36" i="21"/>
  <c r="C29" i="21"/>
  <c r="C31" i="21"/>
  <c r="E31" i="21" s="1"/>
  <c r="C33" i="21"/>
  <c r="E33" i="21" s="1"/>
  <c r="C35" i="21"/>
  <c r="E35" i="21" s="1"/>
  <c r="C37" i="21"/>
  <c r="E37" i="21" s="1"/>
  <c r="C38" i="21"/>
  <c r="E38" i="21" s="1"/>
  <c r="C18" i="21"/>
  <c r="C17" i="21"/>
  <c r="AB6" i="14"/>
  <c r="AB5" i="14"/>
  <c r="AB4" i="14"/>
  <c r="C11" i="21" s="1"/>
  <c r="AD4" i="14"/>
  <c r="C23" i="21" l="1"/>
  <c r="D39" i="21"/>
  <c r="C24" i="21"/>
  <c r="C12" i="21"/>
  <c r="C25" i="21"/>
  <c r="C13" i="21"/>
  <c r="C39" i="21"/>
  <c r="E29" i="21"/>
  <c r="E39" i="2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<sst xmlns="http://schemas.openxmlformats.org/spreadsheetml/2006/main" count="453" uniqueCount="338">
  <si>
    <t>Date d'identification</t>
  </si>
  <si>
    <t>Processus</t>
  </si>
  <si>
    <t>Typologie</t>
  </si>
  <si>
    <t>Stratégie de réponse</t>
  </si>
  <si>
    <t>Statut</t>
  </si>
  <si>
    <t>Échéance</t>
  </si>
  <si>
    <t>Faible</t>
  </si>
  <si>
    <t>Moyen</t>
  </si>
  <si>
    <t>Classification</t>
  </si>
  <si>
    <t>Typologie de risques</t>
  </si>
  <si>
    <t>Décision</t>
  </si>
  <si>
    <t>Risque</t>
  </si>
  <si>
    <t>Stratégique</t>
  </si>
  <si>
    <t>Oui</t>
  </si>
  <si>
    <t>Interne</t>
  </si>
  <si>
    <t>Qualité</t>
  </si>
  <si>
    <t>Surveillance</t>
  </si>
  <si>
    <t>Financier</t>
  </si>
  <si>
    <t>Non</t>
  </si>
  <si>
    <t>Externe</t>
  </si>
  <si>
    <t>En cours</t>
  </si>
  <si>
    <t>Direction</t>
  </si>
  <si>
    <t>Opportunité</t>
  </si>
  <si>
    <t>Clos</t>
  </si>
  <si>
    <t>Organisationnel</t>
  </si>
  <si>
    <t>Finance</t>
  </si>
  <si>
    <t>Achats</t>
  </si>
  <si>
    <t>Exploitation</t>
  </si>
  <si>
    <t>Référentiel</t>
  </si>
  <si>
    <t>Notice d'utilisation et règles de gestion</t>
  </si>
  <si>
    <t>1 · Objet et domaine d'application</t>
  </si>
  <si>
    <t>Ce plan recense, cote, traite et surveille les risques et opportunités du système de management. Il matérialise l'approche par les risques exigée par l'ISO 9001:2015 (§6.1) : identifier les risques et opportunités liés aux enjeux internes et externes (§4.1) et aux exigences des parties intéressées (§4.2), planifier les actions pour les traiter (§6.1.2), puis évaluer l'efficacité de ces actions (§9.1 / §9.3 / §10.2).</t>
  </si>
  <si>
    <t>Le poids d'un risque brut peut être corrigé par un dispositif de maîtrise (contrôle interne, procédure, formation, assurance) : le risque net est celui réellement supporté par l'organisme après traitement. L'écart brut / net mesure l'efficacité du dispositif.</t>
  </si>
  <si>
    <t>Exigences concernées</t>
  </si>
  <si>
    <t>Usage dans ce plan</t>
  </si>
  <si>
    <t>ISO 9001:2015</t>
  </si>
  <si>
    <t>§4.1 · 4.2 · 6.1 · 9.3 · 10.2</t>
  </si>
  <si>
    <t>Socle : approche par les risques, enjeux internes et externes, parties intéressées</t>
  </si>
  <si>
    <t>Socle</t>
  </si>
  <si>
    <t>ISO 14001:2015</t>
  </si>
  <si>
    <t>§6.1.1 · 6.1.2 · 6.1.3</t>
  </si>
  <si>
    <t>Extension environnement : aspects et impacts environnementaux significatifs</t>
  </si>
  <si>
    <t>Extension</t>
  </si>
  <si>
    <t>ISO 45001:2018</t>
  </si>
  <si>
    <t>§6.1.1 · 6.1.2</t>
  </si>
  <si>
    <t>Extension santé et sécurité au travail : dangers et risques professionnels</t>
  </si>
  <si>
    <t>ISO/IEC 27001:2022</t>
  </si>
  <si>
    <t>§6.1.2 · 6.1.3 · Annexe A</t>
  </si>
  <si>
    <t>Amorce</t>
  </si>
  <si>
    <t>ISO/IEC 42001:2023</t>
  </si>
  <si>
    <t>§6.1 · 6.1.4</t>
  </si>
  <si>
    <t>3 · Cotation et niveaux de criticité</t>
  </si>
  <si>
    <t>Niveau</t>
  </si>
  <si>
    <t>Criticité</t>
  </si>
  <si>
    <t>Traitement attendu</t>
  </si>
  <si>
    <t>1 à 2</t>
  </si>
  <si>
    <t>Risque accepté et surveillé, sans action spécifique</t>
  </si>
  <si>
    <t>Acceptation / Surveillance</t>
  </si>
  <si>
    <t>Modéré</t>
  </si>
  <si>
    <t>3 à 5</t>
  </si>
  <si>
    <t>Action de réduction souhaitable, échéance libre</t>
  </si>
  <si>
    <t>Atténuation</t>
  </si>
  <si>
    <t>Élevé</t>
  </si>
  <si>
    <t>6 à 9</t>
  </si>
  <si>
    <t>Action de réduction obligatoire avec échéance et responsable</t>
  </si>
  <si>
    <t>Atténuation / Transfert</t>
  </si>
  <si>
    <t>Critique</t>
  </si>
  <si>
    <t>10 à 16</t>
  </si>
  <si>
    <t>Traitement immédiat, arbitrage en revue de direction</t>
  </si>
  <si>
    <t>Élimination / Transfert</t>
  </si>
  <si>
    <t>4 · Paramètres du plan</t>
  </si>
  <si>
    <t>Paramètre</t>
  </si>
  <si>
    <t>Valeur</t>
  </si>
  <si>
    <t>Seuil d'acceptabilité du risque net (criticité ≤)</t>
  </si>
  <si>
    <t>Fréquence de revue par défaut (mois)</t>
  </si>
  <si>
    <t>Délai d'alerte avant échéance de revue (jours)</t>
  </si>
  <si>
    <t>Organisme</t>
  </si>
  <si>
    <t>Version du document</t>
  </si>
  <si>
    <t>Date de mise à jour</t>
  </si>
  <si>
    <t>Prochaine revue de direction</t>
  </si>
  <si>
    <t>uPsilience</t>
  </si>
  <si>
    <t>Au-delà de ce seuil, le risque net est déclaré non acceptable dans le registre (colonne « Risque acceptable ? »).</t>
  </si>
  <si>
    <t>Sert au calcul automatique de la date de prochaine revue de chaque ligne du registre.</t>
  </si>
  <si>
    <t>Une revue dont l'échéance approche est signalée « À planifier » dans le registre.</t>
  </si>
  <si>
    <t>5 · Mode opératoire</t>
  </si>
  <si>
    <t>Identifier — décrire le risque ou l'opportunité, sa cause (source), l'événement redouté et son effet potentiel. Rattacher au processus, à l'enjeu et à la partie intéressée concernés.</t>
  </si>
  <si>
    <t>Rattacher au référentiel — indiquer la ou les normes concernées et le paragraphe d'exigence visé.</t>
  </si>
  <si>
    <t>Coter à brut — probabilité et gravité de 1 à 4 ; la criticité et le niveau se calculent automatiquement.</t>
  </si>
  <si>
    <t>Traiter — choisir une stratégie de réponse, décrire le dispositif de maîtrise, nommer un responsable et fixer une échéance.</t>
  </si>
  <si>
    <t>Coter à net — recoter après mise en œuvre du traitement ; la réduction du risque et l'acceptabilité se calculent automatiquement.</t>
  </si>
  <si>
    <t>Surveiller — définir un indicateur de suivi, renseigner la date de dernière revue et la fréquence ; l'alerte de revue est automatique.</t>
  </si>
  <si>
    <t>Revoir — présenter le tableau de bord en revue de direction (ISO 9001 §9.3.2 e) et tracer la décision en dernière colonne.</t>
  </si>
  <si>
    <t>6 · Structure du classeur</t>
  </si>
  <si>
    <t>Onglet</t>
  </si>
  <si>
    <t>Rôle</t>
  </si>
  <si>
    <t>Notice</t>
  </si>
  <si>
    <t>Objet, référentiels, échelles, paramètres et mode opératoire</t>
  </si>
  <si>
    <t>PMR</t>
  </si>
  <si>
    <t>Registre des risques et opportunités — saisie principale</t>
  </si>
  <si>
    <t>Tableau de bord</t>
  </si>
  <si>
    <t>Synthèse de pilotage : volumétrie, criticité, efficacité du traitement, revues</t>
  </si>
  <si>
    <t>Matrice Risques</t>
  </si>
  <si>
    <t>Cartographie 4 × 4 brut / net alimentée automatiquement par le registre</t>
  </si>
  <si>
    <t>Échelles</t>
  </si>
  <si>
    <t>Définition des échelles de probabilité, de gravité et des niveaux de criticité</t>
  </si>
  <si>
    <t>Données</t>
  </si>
  <si>
    <t>Listes de référence alimentant les menus déroulants du registre</t>
  </si>
  <si>
    <t>ISO 9001</t>
  </si>
  <si>
    <t>ISO 14001</t>
  </si>
  <si>
    <t>ISO 45001</t>
  </si>
  <si>
    <t>ISO/IEC 27001</t>
  </si>
  <si>
    <t>ISO/IEC 42001</t>
  </si>
  <si>
    <t>Origine de l'enjeu</t>
  </si>
  <si>
    <t>Interne et externe</t>
  </si>
  <si>
    <t>Partie intéressée</t>
  </si>
  <si>
    <t>Clients</t>
  </si>
  <si>
    <t>Salariés</t>
  </si>
  <si>
    <t>Direction et actionnaires</t>
  </si>
  <si>
    <t>Fournisseurs et sous-traitants</t>
  </si>
  <si>
    <t>Autorités et organismes de contrôle</t>
  </si>
  <si>
    <t>Organisme de certification</t>
  </si>
  <si>
    <t>Assureurs</t>
  </si>
  <si>
    <t>Partenaires</t>
  </si>
  <si>
    <t>Riverains et société civile</t>
  </si>
  <si>
    <t>Environnement</t>
  </si>
  <si>
    <t>Ressources humaines</t>
  </si>
  <si>
    <t>Commercial</t>
  </si>
  <si>
    <t>Systèmes d'information</t>
  </si>
  <si>
    <t>Production</t>
  </si>
  <si>
    <t>Logistique</t>
  </si>
  <si>
    <t>HSE</t>
  </si>
  <si>
    <t>Formation</t>
  </si>
  <si>
    <t>Réglementaire et conformité</t>
  </si>
  <si>
    <t>Économique et marché</t>
  </si>
  <si>
    <t>Santé et sécurité au travail</t>
  </si>
  <si>
    <t>Environnemental</t>
  </si>
  <si>
    <t>Sécurité de l'information</t>
  </si>
  <si>
    <t>Données et intelligence artificielle</t>
  </si>
  <si>
    <t>Juridique et pénal</t>
  </si>
  <si>
    <t>Réputation et image</t>
  </si>
  <si>
    <t>Fournisseurs et sous-traitance</t>
  </si>
  <si>
    <t>Continuité d'activité</t>
  </si>
  <si>
    <t>Technique et technologique</t>
  </si>
  <si>
    <t>Acceptation</t>
  </si>
  <si>
    <t>Atténuation (réduction)</t>
  </si>
  <si>
    <t>Transfert (partage)</t>
  </si>
  <si>
    <t>Élimination (évitement)</t>
  </si>
  <si>
    <t>Amélioration</t>
  </si>
  <si>
    <t>Partage de l'opportunité</t>
  </si>
  <si>
    <t>Rejet de l'opportunité</t>
  </si>
  <si>
    <t>Notes sur la stratégie</t>
  </si>
  <si>
    <t>Décision de ne pas modifier le plan pour faire face au risque</t>
  </si>
  <si>
    <t>Suivi du risque sans action de réduction</t>
  </si>
  <si>
    <t>Réduire la probabilité ou la gravité à un seuil acceptable</t>
  </si>
  <si>
    <t>Transférer tout ou partie du risque à un tiers (assurance, sous-traitance)</t>
  </si>
  <si>
    <t>Modifier le plan ou le processus afin de supprimer la cause du risque</t>
  </si>
  <si>
    <t>Saisir l'opportunité pour en assurer la réalisation</t>
  </si>
  <si>
    <t>Augmenter la probabilité ou le bénéfice de l'opportunité</t>
  </si>
  <si>
    <t>Associer un tiers pour capter conjointement le bénéfice</t>
  </si>
  <si>
    <t>Renoncer à l'opportunité de façon tracée et argumentée</t>
  </si>
  <si>
    <t>À lancer</t>
  </si>
  <si>
    <t>Réalisé</t>
  </si>
  <si>
    <t>Abandonné</t>
  </si>
  <si>
    <t>Oui / Non</t>
  </si>
  <si>
    <t>Fréquence de revue (mois)</t>
  </si>
  <si>
    <t>Criticité min.</t>
  </si>
  <si>
    <t>1 · IDENTIFICATION ET CONTEXTE   (ISO 9001 §4.1 · §4.2 · §6.1.1)</t>
  </si>
  <si>
    <t>2 · ÉVALUATION DU RISQUE BRUT</t>
  </si>
  <si>
    <t>3 · TRAITEMENT   (ISO 9001 §6.1.2)</t>
  </si>
  <si>
    <t>4 · ÉVALUATION DU RISQUE NET</t>
  </si>
  <si>
    <t>5 · SURVEILLANCE ET REVUE   (ISO 9001 §9.1 · §9.3)</t>
  </si>
  <si>
    <t>Intitulé du risque ou de l'opportunité</t>
  </si>
  <si>
    <t>Risque / Opportunité</t>
  </si>
  <si>
    <t>Exigence (§)</t>
  </si>
  <si>
    <t>Cause · source du risque</t>
  </si>
  <si>
    <t>Événement redouté (description)</t>
  </si>
  <si>
    <t>Effet potentiel</t>
  </si>
  <si>
    <t>Pilote du risque</t>
  </si>
  <si>
    <t>Probabilité (1-4)</t>
  </si>
  <si>
    <t>Gravité (1-4)</t>
  </si>
  <si>
    <t>Dispositif de maîtrise · actions</t>
  </si>
  <si>
    <t>Responsable de l'action</t>
  </si>
  <si>
    <t>Indicateur de suivi</t>
  </si>
  <si>
    <t>Dernière revue</t>
  </si>
  <si>
    <t>Fréquence (mois)</t>
  </si>
  <si>
    <t>Décision · commentaire de revue</t>
  </si>
  <si>
    <t>Départ non anticipé d'un collaborateur clé</t>
  </si>
  <si>
    <t>7.1.2</t>
  </si>
  <si>
    <t>Absence de plan de succession et de polyvalence sur les postes critiques</t>
  </si>
  <si>
    <t>Perte de la compétence unique portant un processus non documenté</t>
  </si>
  <si>
    <t>Retard de livraison, non-conformité produit, perte de savoir-faire</t>
  </si>
  <si>
    <t>Responsable RH</t>
  </si>
  <si>
    <t>Cartographie des compétences, mise en binôme, documentation des postes clés</t>
  </si>
  <si>
    <t>Taux de polyvalence des postes clés</t>
  </si>
  <si>
    <t>Plan de succession validé en revue de direction du 01/09/2026.</t>
  </si>
  <si>
    <t>Fuite de données à caractère personnel</t>
  </si>
  <si>
    <t>6.1.2</t>
  </si>
  <si>
    <t>Source de risque : attaquant externe opportuniste (EBIOS RM — atelier 2)</t>
  </si>
  <si>
    <t>Exfiltration de la base clients via un accès distant non protégé</t>
  </si>
  <si>
    <t>Sanction de l'autorité de contrôle, perte de confiance, interruption de service</t>
  </si>
  <si>
    <t>RSSI</t>
  </si>
  <si>
    <t>MFA sur tous les accès distants, chiffrement des sauvegardes, test d'intrusion annuel</t>
  </si>
  <si>
    <t>Nombre d'accès distants sans MFA</t>
  </si>
  <si>
    <t>Scénario stratégique à revoir après le test d'intrusion.</t>
  </si>
  <si>
    <t>Certification ISO 14001 comme différenciateur commercial</t>
  </si>
  <si>
    <t>Montée des critères environnementaux dans les appels d'offres publics</t>
  </si>
  <si>
    <t>Éligibilité à des marchés aujourd'hui inaccessibles faute de certification</t>
  </si>
  <si>
    <t>Accès à un nouveau segment, hausse du taux de réussite en appel d'offres</t>
  </si>
  <si>
    <t>Direction commerciale</t>
  </si>
  <si>
    <t>Étude de faisabilité, analyse environnementale initiale, feuille de route de certification</t>
  </si>
  <si>
    <t>Responsable QSE</t>
  </si>
  <si>
    <t>Taux de réussite sur appels d'offres à critères RSE</t>
  </si>
  <si>
    <t>Arbitrage budgétaire prévu en revue de direction.</t>
  </si>
  <si>
    <t>Niveau opportunité</t>
  </si>
  <si>
    <t>Limité</t>
  </si>
  <si>
    <t>Fort</t>
  </si>
  <si>
    <t>Majeur</t>
  </si>
  <si>
    <t>Niveau de risque</t>
  </si>
  <si>
    <t>Décision type</t>
  </si>
  <si>
    <t>Niveau d'opportunité</t>
  </si>
  <si>
    <t>Criticité = Probabilité (1 à 4) × Gravité (1 à 4), soit une valeur de 1 à 16. La cotation est réalisée deux fois : avant traitement (risque brut) puis après traitement (risque net). Pour une opportunité, lire « Probabilité de réalisation » et « Bénéfice attendu » : le registre applique alors une échelle de niveaux distincte (Limité / Moyen / Fort / Majeur) et la colonne « Réduction » devient un gain d'attractivité. Le seuil d'acceptabilité ne s'applique pas aux opportunités (mention « s.o. »).</t>
  </si>
  <si>
    <t>1 · Probabilité de survenance</t>
  </si>
  <si>
    <t>Classer selon le degré de probabilité théorique de réalisation et/ou la fréquence observée de l'événement. Pour une opportunité, lire « probabilité de réalisation ». Repères de fréquence à adapter au contexte de l'organisme (ISO 9001 §4.1).</t>
  </si>
  <si>
    <t>Libellé</t>
  </si>
  <si>
    <t>Définition</t>
  </si>
  <si>
    <t>Repère de fréquence</t>
  </si>
  <si>
    <t>Rare</t>
  </si>
  <si>
    <t>Événement théoriquement possible mais jamais observé dans l'organisme</t>
  </si>
  <si>
    <t>Moins d'une fois tous les 5 ans</t>
  </si>
  <si>
    <t>Peu probable</t>
  </si>
  <si>
    <t>Événement plausible, non survenu sur la période récente</t>
  </si>
  <si>
    <t>Une fois tous les 2 à 5 ans</t>
  </si>
  <si>
    <t>Probable</t>
  </si>
  <si>
    <t>Événement déjà survenu et susceptible de se reproduire</t>
  </si>
  <si>
    <t>Une à deux fois par an</t>
  </si>
  <si>
    <t>Très probable</t>
  </si>
  <si>
    <t>Événement récurrent ou quasi certain à court terme</t>
  </si>
  <si>
    <t>Plusieurs fois par an</t>
  </si>
  <si>
    <t>2 · Gravité — conséquences de la survenance</t>
  </si>
  <si>
    <t>Apprécier les conséquences directes ou indirectes, financières ou non, quantifiables ou non. Pour une opportunité, lire « bénéfice attendu ». Retenir la conséquence la plus défavorable vraisemblable, pas le pire cas théorique.</t>
  </si>
  <si>
    <t>Repère d'impact</t>
  </si>
  <si>
    <t>Mineur</t>
  </si>
  <si>
    <t>Sans effet notable, absorbé par le fonctionnement courant</t>
  </si>
  <si>
    <t>Aucun impact client, aucune non-conformité</t>
  </si>
  <si>
    <t>Conséquence limitée, traitable en interne sans escalade</t>
  </si>
  <si>
    <t>Réclamation isolée, retard rattrapable</t>
  </si>
  <si>
    <t>Conséquence significative sur le produit, le service ou la conformité</t>
  </si>
  <si>
    <t>Non-conformité, perte de client, écart en audit</t>
  </si>
  <si>
    <t>Conséquence grave, durable ou irréversible</t>
  </si>
  <si>
    <t>Atteinte aux personnes, sanction, perte de certification, arrêt d'activité</t>
  </si>
  <si>
    <t>3 · Grille de criticité  (Probabilité × Gravité)</t>
  </si>
  <si>
    <t>4 · Règles de décision associées</t>
  </si>
  <si>
    <t>Accepter et surveiller — aucune action spécifique requise</t>
  </si>
  <si>
    <t>Réduire si le rapport coût / bénéfice le justifie</t>
  </si>
  <si>
    <t>Réduire obligatoirement : action, responsable et échéance</t>
  </si>
  <si>
    <t>Traiter immédiatement, arbitrer en revue de direction</t>
  </si>
  <si>
    <t>Le seuil d'acceptabilité du risque net est paramétré dans l'onglet Notice (criticité ≤ 5 par défaut). Il ne s'applique pas aux opportunités.</t>
  </si>
  <si>
    <t>Nombre de lignes du registre positionnées sur chaque croisement Probabilité × Gravité. Les compteurs se mettent à jour automatiquement à chaque saisie dans l'onglet PMR.</t>
  </si>
  <si>
    <t>RISQUE BRUT — avant traitement</t>
  </si>
  <si>
    <t>RISQUE NET — après traitement</t>
  </si>
  <si>
    <t>Gravité →</t>
  </si>
  <si>
    <t>Prob. ↓</t>
  </si>
  <si>
    <t>OPPORTUNITÉ — potentiel initial</t>
  </si>
  <si>
    <t>OPPORTUNITÉ — potentiel après actions</t>
  </si>
  <si>
    <t>Bénéfice →</t>
  </si>
  <si>
    <t>Légende des niveaux</t>
  </si>
  <si>
    <t>Risques</t>
  </si>
  <si>
    <t>Opportunités</t>
  </si>
  <si>
    <t>Criticité 1-2 · 3-5 · 6-9 · 10-16</t>
  </si>
  <si>
    <t>Indice d'attractivité 1-2 · 3-5 · 6-9 · 10-16</t>
  </si>
  <si>
    <t>1 · Indicateurs clés de pilotage</t>
  </si>
  <si>
    <t>Indicateur</t>
  </si>
  <si>
    <t>Lecture</t>
  </si>
  <si>
    <t>Lignes au registre</t>
  </si>
  <si>
    <t>Volume total de risques et opportunités identifiés</t>
  </si>
  <si>
    <t>dont risques</t>
  </si>
  <si>
    <t>ISO 9001 §6.1.1 — risques liés aux enjeux et aux parties intéressées</t>
  </si>
  <si>
    <t>dont opportunités</t>
  </si>
  <si>
    <t>Un registre sans opportunité est un signal d'alerte en audit</t>
  </si>
  <si>
    <t>Criticité brute moyenne (risques)</t>
  </si>
  <si>
    <t>Exposition avant dispositif de maîtrise</t>
  </si>
  <si>
    <t>Criticité nette moyenne (risques)</t>
  </si>
  <si>
    <t>Exposition réellement supportée par l'organisme</t>
  </si>
  <si>
    <t>Réduction moyenne du risque</t>
  </si>
  <si>
    <t>Efficacité globale du traitement — ISO 9001 §9.1.3 e)</t>
  </si>
  <si>
    <t>Risques nets non acceptables</t>
  </si>
  <si>
    <t>Au-delà du seuil paramétré dans la Notice</t>
  </si>
  <si>
    <t>Risques nets de niveau Critique</t>
  </si>
  <si>
    <t>À arbitrer en revue de direction — ISO 9001 §9.3.2 e)</t>
  </si>
  <si>
    <t>Actions à lancer</t>
  </si>
  <si>
    <t>Traitements planifiés non démarrés</t>
  </si>
  <si>
    <t>Actions en cours</t>
  </si>
  <si>
    <t>Traitements en cours de mise en œuvre</t>
  </si>
  <si>
    <t>Actions en retard</t>
  </si>
  <si>
    <t>Échéance dépassée sans clôture</t>
  </si>
  <si>
    <t>Revues en retard</t>
  </si>
  <si>
    <t>Surveillance à réaliser sans délai — ISO 9001 §9.1.1</t>
  </si>
  <si>
    <t>Revues à planifier</t>
  </si>
  <si>
    <t>Échéance de revue proche</t>
  </si>
  <si>
    <t>2 · Répartition des risques nets par niveau</t>
  </si>
  <si>
    <t>Niveau de risque net</t>
  </si>
  <si>
    <t>Nombre de risques</t>
  </si>
  <si>
    <t>3 · Répartition par processus</t>
  </si>
  <si>
    <t>Total</t>
  </si>
  <si>
    <t>2.0</t>
  </si>
  <si>
    <t>Criticité = Probabilité × Gravité</t>
  </si>
  <si>
    <t>Chaque case porte la criticité résultante et sa couleur de niveau. La même grille s'applique aux opportunités, où elle se lit comme un indice d'attractivité (Probabilité de réalisation × Bénéfice attendu).</t>
  </si>
  <si>
    <t>Autre (à préciser)</t>
  </si>
  <si>
    <t>Réponse non couverte par les huit stratégies types — décrire la logique retenue dans la colonne Actions.</t>
  </si>
  <si>
    <t>Plan de management des risques et opportunités — Notice</t>
  </si>
  <si>
    <t>Registre des risques et opportunités</t>
  </si>
  <si>
    <t>Tableau de bord des risques et opportunités</t>
  </si>
  <si>
    <t>Cartographie des risques et opportunités</t>
  </si>
  <si>
    <t>Échelles de cotation et règles de décision</t>
  </si>
  <si>
    <t>Listes de référence</t>
  </si>
  <si>
    <t>Réf. (auto)</t>
  </si>
  <si>
    <t>Criticité brute (auto)</t>
  </si>
  <si>
    <t>Niveau brut (auto)</t>
  </si>
  <si>
    <t>Criticité nette (auto)</t>
  </si>
  <si>
    <t>Niveau net (auto)</t>
  </si>
  <si>
    <t>Réduction du risque · gain d'opportunité (auto)</t>
  </si>
  <si>
    <t>Risque acceptable ? (auto)</t>
  </si>
  <si>
    <t>Prochaine revue (auto)</t>
  </si>
  <si>
    <t>Alerte revue (auto)</t>
  </si>
  <si>
    <t>Aide à la saisie   ·   Les colonnes marquées « (auto) » sont calculées : ne rien y saisir.   ·   Les listes déroulantes sont indicatives : vous pouvez saisir une valeur libre, rien n'est bloqué.   ·   Pour enrichir une liste, complétez l'onglet Données.   ·   Les seuils et fréquences se règlent dans l'onglet Notice.</t>
  </si>
  <si>
    <t>uPsilience   ·   upsilience.com   ·   Registre des risques et opportunités   ·   ISO 9001 §6.1   ·   v2.0   ·   Contenu et choix méthodologiques : uPsilience (auteur) — mise en forme et structuration du classeur assistées par intelligence artificielle.</t>
  </si>
  <si>
    <t>uPsilience   ·   upsilience.com   ·   Notice d'utilisation   ·   v2.0   ·   Contenu et choix méthodologiques : uPsilience (auteur) — mise en forme et structuration du classeur assistées par intelligence artificielle.</t>
  </si>
  <si>
    <t>uPsilience   ·   upsilience.com   ·   Tableau de bord   ·   v2.0   ·   Contenu et choix méthodologiques : uPsilience (auteur) — mise en forme et structuration du classeur assistées par intelligence artificielle.</t>
  </si>
  <si>
    <t>uPsilience   ·   upsilience.com   ·   Cartographie   ·   v2.0   ·   Contenu et choix méthodologiques : uPsilience (auteur) — mise en forme et structuration du classeur assistées par intelligence artificielle.</t>
  </si>
  <si>
    <t>uPsilience   ·   upsilience.com   ·   Échelles de cotation   ·   v2.0   ·   Contenu et choix méthodologiques : uPsilience (auteur) — mise en forme et structuration du classeur assistées par intelligence artificielle.</t>
  </si>
  <si>
    <t>uPsilience   ·   upsilience.com   ·   Listes de référence   ·   v2.0   ·   Contenu et choix méthodologiques : uPsilience (auteur) — mise en forme et structuration du classeur assistées par intelligence artificielle.</t>
  </si>
  <si>
    <t>7 · Crédits et paternité du document</t>
  </si>
  <si>
    <t>Contenu, choix méthodologiques, échelles de cotation et règles de décision : uPsilience — l'auteur assume l'entière responsabilité du fond du document. Mise en forme, structuration du classeur et automatisation des calculs : assistées par intelligence artificielle. Aucune donnée de risque n'a été produite automatiquement — les trois lignes présentes dans le registre sont des exemples fictifs, à supprimer avant utilisation.</t>
  </si>
  <si>
    <t>Aucune saisie n'est bloquée : les menus déroulants sont une aide, pas une contrainte. Vous pouvez toujours saisir une valeur libre, et enrichir durablement une liste en complétant l'onglet Données. Seules les colonnes marquées « (auto) » sont calculées et n'attendent aucune saisie.</t>
  </si>
  <si>
    <t>Amorce SMSI : appréciation du risque sécurité de l'information - A compléter avec EBIOS Manager par ex</t>
  </si>
  <si>
    <t>Amorce SMIA : risques liés à la conception et à l'usage des systèmes d'IA - A compléter avec EBIOS Manager par ex</t>
  </si>
  <si>
    <t>2 · Référentiels applicables (tous les référentiels ISO peuvent suivre ce modèle)</t>
  </si>
  <si>
    <t>Référentiel (exemple)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</si>
</sst>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
    <numFmt numFmtId="165" formatCode="0.0;;&quot;–&quot;"/>
    <numFmt numFmtId="166" formatCode="0%;;&quot;–&quot;"/>
  </numFmts>
  <fonts count="59" x14ac:knownFonts="1">
    <font>
      <sz val="10"/>
      <name val="Arial"/>
    </font>
    <font>
      <sz val="11"/>
      <color theme="1"/>
      <name val="Verdana"/>
      <family val="2"/>
      <scheme val="minor"/>
    </font>
    <font>
      <sz val="8"/>
      <name val="Arial"/>
      <family val="2"/>
    </font>
    <font>
      <sz val="10"/>
      <name val="Arial"/>
      <family val="2"/>
    </font>
    <font>
      <sz val="11"/>
      <color theme="1"/>
      <name val="Verdana"/>
      <family val="2"/>
      <scheme val="minor"/>
    </font>
    <font>
      <sz val="10"/>
      <name val="Verdana"/>
      <family val="2"/>
      <scheme val="minor"/>
    </font>
    <font>
      <sz val="20"/>
      <name val="Corbel"/>
      <family val="2"/>
    </font>
    <font>
      <sz val="14"/>
      <name val="Corbel"/>
      <family val="2"/>
    </font>
    <font>
      <sz val="11"/>
      <color theme="1"/>
      <name val="Aptos"/>
      <family val="2"/>
    </font>
    <font>
      <b/>
      <sz val="12"/>
      <color theme="1"/>
      <name val="Aptos"/>
      <family val="2"/>
    </font>
    <font>
      <b/>
      <sz val="11"/>
      <color theme="1"/>
      <name val="Aptos"/>
      <family val="2"/>
    </font>
    <font>
      <sz val="10"/>
      <name val="Aptos"/>
      <family val="2"/>
    </font>
    <font>
      <sz val="10"/>
      <color rgb="FF44546A"/>
      <name val="Aptos"/>
    </font>
    <font>
      <b/>
      <sz val="10"/>
      <color rgb="FFFFFFFF"/>
      <name val="Arial"/>
    </font>
    <font>
      <b/>
      <sz val="10"/>
      <color rgb="FF005BBF"/>
      <name val="Aptos"/>
    </font>
    <font>
      <b/>
      <sz val="16"/>
      <color rgb="FF005BBF"/>
      <name val="Aptos"/>
    </font>
    <font>
      <sz val="11"/>
      <color rgb="FF44546A"/>
      <name val="Aptos"/>
    </font>
    <font>
      <i/>
      <sz val="11"/>
      <color rgb="FF44546A"/>
      <name val="Aptos"/>
    </font>
    <font>
      <b/>
      <sz val="10"/>
      <color rgb="FF44546A"/>
      <name val="Aptos"/>
    </font>
    <font>
      <b/>
      <sz val="13"/>
      <color rgb="FF005BBF"/>
      <name val="Aptos"/>
    </font>
    <font>
      <i/>
      <sz val="10"/>
      <name val="Arial"/>
    </font>
    <font>
      <b/>
      <sz val="10"/>
      <color rgb="FFFFFFFF"/>
      <name val="Aptos"/>
    </font>
    <font>
      <b/>
      <sz val="11"/>
      <color rgb="FFFFFFFF"/>
      <name val="Aptos"/>
    </font>
    <font>
      <b/>
      <sz val="11"/>
      <color rgb="FF44546A"/>
      <name val="Aptos"/>
    </font>
    <font>
      <sz val="11"/>
      <color rgb="FFFFFFFF"/>
      <name val="Aptos"/>
    </font>
    <font>
      <b/>
      <sz val="11"/>
      <color rgb="FF005BBF"/>
      <name val="Aptos"/>
    </font>
    <font>
      <b/>
      <sz val="12"/>
      <color rgb="FFFFFFFF"/>
      <name val="Aptos"/>
    </font>
    <font>
      <b/>
      <sz val="14"/>
      <color rgb="FF44546A"/>
      <name val="Aptos"/>
    </font>
    <font>
      <b/>
      <sz val="16"/>
      <color rgb="FF44546A"/>
      <name val="Aptos"/>
    </font>
    <font>
      <b/>
      <sz val="16"/>
      <color rgb="FFFFFFFF"/>
      <name val="Aptos"/>
    </font>
    <font>
      <b/>
      <sz val="12"/>
      <color rgb="FF005BBF"/>
      <name val="Arial"/>
    </font>
    <font>
      <i/>
      <sz val="10"/>
      <color rgb="FF44546A"/>
      <name val="Aptos"/>
    </font>
    <font>
      <b/>
      <sz val="9"/>
      <color rgb="FF44546A"/>
      <name val="Aptos"/>
    </font>
    <font>
      <b/>
      <sz val="9"/>
      <color rgb="FFFFFFFF"/>
      <name val="Aptos"/>
    </font>
    <font>
      <b/>
      <sz val="14"/>
      <color rgb="FF005BBF"/>
      <name val="Aptos"/>
    </font>
    <font>
      <b/>
      <sz val="14"/>
      <name val="Arial"/>
    </font>
    <font>
      <b/>
      <i/>
      <sz val="10"/>
      <name val="Arial"/>
    </font>
    <font>
      <b/>
      <i/>
      <sz val="10"/>
      <color rgb="FFFFFFFF"/>
      <name val="Arial"/>
    </font>
    <font>
      <b/>
      <sz val="20"/>
      <color rgb="FFFFFFFF"/>
      <name val="Arial"/>
      <family val="2"/>
    </font>
    <font>
      <sz val="10"/>
      <color rgb="FFFFFFFF"/>
      <name val="Arial"/>
      <family val="2"/>
    </font>
    <font>
      <b/>
      <sz val="14"/>
      <color rgb="FFFFFFFF"/>
      <name val="Arial"/>
      <family val="2"/>
    </font>
    <font>
      <b/>
      <sz val="18"/>
      <color rgb="FFFFFFFF"/>
      <name val="Aptos"/>
      <family val="2"/>
    </font>
    <font>
      <b/>
      <sz val="20"/>
      <color rgb="FFFFFFFF"/>
      <name val="Aptos"/>
      <family val="2"/>
    </font>
    <font>
      <b/>
      <sz val="10"/>
      <color rgb="FFFFFFFF"/>
      <name val="Aptos"/>
      <family val="2"/>
    </font>
    <font>
      <sz val="9"/>
      <color rgb="FF44546A"/>
      <name val="Arial"/>
      <family val="2"/>
    </font>
    <font>
      <b/>
      <sz val="13"/>
      <color rgb="FF005BBF"/>
      <name val="Arial"/>
      <family val="2"/>
    </font>
    <font>
      <b/>
      <sz val="15"/>
      <color rgb="FF005BBF"/>
      <name val="Arial"/>
      <family val="2"/>
    </font>
    <font>
      <sz val="10"/>
      <color rgb="FF44546A"/>
      <name val="Aptos"/>
      <family val="2"/>
    </font>
    <font>
      <sz val="11"/>
      <name val="Aptos"/>
      <family val="2"/>
    </font>
    <font>
      <b/>
      <sz val="15"/>
      <color rgb="FF005BBF"/>
      <name val="Aptos"/>
      <family val="2"/>
    </font>
    <font>
      <sz val="10"/>
      <color rgb="FFFFFFFF"/>
      <name val="Aptos"/>
      <family val="2"/>
    </font>
    <font>
      <b/>
      <sz val="13"/>
      <color rgb="FF005BBF"/>
      <name val="Aptos"/>
      <family val="2"/>
    </font>
    <font>
      <sz val="11"/>
      <color rgb="FF44546A"/>
      <name val="Aptos"/>
      <family val="2"/>
    </font>
    <font>
      <b/>
      <sz val="11"/>
      <color rgb="FFFFFFFF"/>
      <name val="Aptos"/>
      <family val="2"/>
    </font>
    <font>
      <i/>
      <sz val="10"/>
      <color rgb="FF44546A"/>
      <name val="Aptos"/>
      <family val="2"/>
    </font>
    <font>
      <b/>
      <sz val="10"/>
      <color rgb="FF44546A"/>
      <name val="Aptos"/>
      <family val="2"/>
    </font>
    <font>
      <i/>
      <sz val="10"/>
      <color theme="1" tint="0.499984740745262"/>
      <name val="Arial"/>
      <family val="2"/>
    </font>
    <font>
      <i/>
      <sz val="10"/>
      <color theme="1" tint="0.499984740745262"/>
      <name val="Aptos"/>
      <family val="2"/>
    </font>
    <font>
      <sz val="10"/>
      <color theme="1" tint="0.499984740745262"/>
      <name val="Aptos"/>
      <family val="2"/>
    </font>
  </fonts>
  <fills count="14">
    <fill>
      <patternFill patternType="none"/>
    </fill>
    <fill>
      <patternFill patternType="gray125"/>
    </fill>
    <fill>
      <patternFill patternType="solid">
        <fgColor rgb="FF007BFF"/>
        <bgColor indexed="64"/>
      </patternFill>
    </fill>
    <fill>
      <patternFill patternType="solid">
        <fgColor rgb="FFFFD500"/>
        <bgColor indexed="64"/>
      </patternFill>
    </fill>
    <fill>
      <patternFill patternType="solid">
        <fgColor rgb="FFF5F5F5"/>
        <bgColor indexed="64"/>
      </patternFill>
    </fill>
    <fill>
      <patternFill patternType="solid">
        <fgColor rgb="FF005BBF"/>
        <bgColor indexed="64"/>
      </patternFill>
    </fill>
    <fill>
      <patternFill patternType="solid">
        <fgColor rgb="FFE7E6E6"/>
        <bgColor indexed="64"/>
      </patternFill>
    </fill>
    <fill>
      <patternFill patternType="solid">
        <fgColor rgb="FFFFF3B0"/>
        <bgColor indexed="64"/>
      </patternFill>
    </fill>
    <fill>
      <patternFill patternType="solid">
        <fgColor rgb="FFCD006E"/>
        <bgColor indexed="64"/>
      </patternFill>
    </fill>
    <fill>
      <patternFill patternType="solid">
        <fgColor rgb="FFF0F0F0"/>
        <bgColor indexed="64"/>
      </patternFill>
    </fill>
    <fill>
      <patternFill patternType="solid">
        <fgColor rgb="FF44546A"/>
        <bgColor indexed="64"/>
      </patternFill>
    </fill>
    <fill>
      <patternFill patternType="solid">
        <fgColor rgb="FFCCE5FF"/>
        <bgColor indexed="64"/>
      </patternFill>
    </fill>
    <fill>
      <patternFill patternType="solid">
        <fgColor rgb="FF99CCFF"/>
        <bgColor indexed="64"/>
      </patternFill>
    </fill>
    <fill>
      <patternFill patternType="solid">
        <fgColor rgb="FFFFFFFF"/>
        <bgColor indexed="64"/>
      </patternFill>
    </fill>
  </fills>
  <borders count="32">
    <border>
      <left/>
      <right/>
      <top/>
      <bottom/>
      <diagonal/>
    </border>
    <border>
      <left/>
      <right/>
      <top/>
      <bottom style="thick">
        <color rgb="FFFFD500"/>
      </bottom>
      <diagonal/>
    </border>
    <border>
      <left/>
      <right style="thin">
        <color rgb="FFE7E6E6"/>
      </right>
      <top/>
      <bottom style="thin">
        <color rgb="FFE7E6E6"/>
      </bottom>
      <diagonal/>
    </border>
    <border>
      <left style="thin">
        <color rgb="FFE7E6E6"/>
      </left>
      <right style="thin">
        <color rgb="FFE7E6E6"/>
      </right>
      <top/>
      <bottom style="thin">
        <color rgb="FFE7E6E6"/>
      </bottom>
      <diagonal/>
    </border>
    <border>
      <left style="thin">
        <color rgb="FFE7E6E6"/>
      </left>
      <right/>
      <top/>
      <bottom style="thin">
        <color rgb="FFE7E6E6"/>
      </bottom>
      <diagonal/>
    </border>
    <border>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top style="thin">
        <color rgb="FFE7E6E6"/>
      </top>
      <bottom style="thin">
        <color rgb="FFE7E6E6"/>
      </bottom>
      <diagonal/>
    </border>
    <border>
      <left/>
      <right style="thin">
        <color rgb="FFE7E6E6"/>
      </right>
      <top style="thin">
        <color rgb="FFE7E6E6"/>
      </top>
      <bottom/>
      <diagonal/>
    </border>
    <border>
      <left style="thin">
        <color rgb="FFE7E6E6"/>
      </left>
      <right style="thin">
        <color rgb="FFE7E6E6"/>
      </right>
      <top style="thin">
        <color rgb="FFE7E6E6"/>
      </top>
      <bottom/>
      <diagonal/>
    </border>
    <border>
      <left style="thin">
        <color rgb="FFE7E6E6"/>
      </left>
      <right/>
      <top style="thin">
        <color rgb="FFE7E6E6"/>
      </top>
      <bottom/>
      <diagonal/>
    </border>
    <border>
      <left/>
      <right/>
      <top style="thick">
        <color rgb="FFFFD500"/>
      </top>
      <bottom/>
      <diagonal/>
    </border>
    <border>
      <left/>
      <right style="thin">
        <color rgb="FFE7E6E6"/>
      </right>
      <top style="thick">
        <color rgb="FFFFD500"/>
      </top>
      <bottom style="thin">
        <color rgb="FFE7E6E6"/>
      </bottom>
      <diagonal/>
    </border>
    <border>
      <left style="thin">
        <color rgb="FFE7E6E6"/>
      </left>
      <right style="thin">
        <color rgb="FFE7E6E6"/>
      </right>
      <top style="thick">
        <color rgb="FFFFD500"/>
      </top>
      <bottom style="thin">
        <color rgb="FFE7E6E6"/>
      </bottom>
      <diagonal/>
    </border>
    <border>
      <left style="thin">
        <color rgb="FFE7E6E6"/>
      </left>
      <right/>
      <top style="thick">
        <color rgb="FFFFD500"/>
      </top>
      <bottom style="thin">
        <color rgb="FFE7E6E6"/>
      </bottom>
      <diagonal/>
    </border>
    <border>
      <left/>
      <right style="medium">
        <color rgb="FFFFD500"/>
      </right>
      <top/>
      <bottom/>
      <diagonal/>
    </border>
    <border>
      <left style="thin">
        <color rgb="FFE7E6E6"/>
      </left>
      <right style="medium">
        <color rgb="FFFFD500"/>
      </right>
      <top style="thick">
        <color rgb="FFFFD500"/>
      </top>
      <bottom style="thin">
        <color rgb="FFE7E6E6"/>
      </bottom>
      <diagonal/>
    </border>
    <border>
      <left style="thin">
        <color rgb="FFE7E6E6"/>
      </left>
      <right style="medium">
        <color rgb="FFFFD500"/>
      </right>
      <top style="thin">
        <color rgb="FFE7E6E6"/>
      </top>
      <bottom style="thin">
        <color rgb="FFE7E6E6"/>
      </bottom>
      <diagonal/>
    </border>
    <border>
      <left style="thin">
        <color rgb="FFE7E6E6"/>
      </left>
      <right/>
      <top/>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medium">
        <color rgb="FFFFFFFF"/>
      </top>
      <bottom/>
      <diagonal/>
    </border>
    <border>
      <left/>
      <right/>
      <top style="medium">
        <color rgb="FFFFD500"/>
      </top>
      <bottom/>
      <diagonal/>
    </border>
    <border>
      <left/>
      <right style="medium">
        <color rgb="FFFFD500"/>
      </right>
      <top style="medium">
        <color rgb="FFFFD500"/>
      </top>
      <bottom/>
      <diagonal/>
    </border>
    <border>
      <left style="medium">
        <color rgb="FFFFD500"/>
      </left>
      <right/>
      <top style="medium">
        <color rgb="FFFFD500"/>
      </top>
      <bottom/>
      <diagonal/>
    </border>
    <border>
      <left/>
      <right style="thin">
        <color rgb="FFE7E6E6"/>
      </right>
      <top/>
      <bottom/>
      <diagonal/>
    </border>
  </borders>
  <cellStyleXfs count="4">
    <xf numFmtId="0" fontId="0" fillId="0" borderId="0"/>
    <xf numFmtId="0" fontId="4" fillId="0" borderId="0"/>
    <xf numFmtId="0" fontId="3" fillId="0" borderId="0"/>
    <xf numFmtId="0" fontId="1" fillId="0" borderId="0"/>
  </cellStyleXfs>
  <cellXfs count="275">
    <xf numFmtId="0" fontId="0" fillId="0" borderId="0" xfId="0"/>
    <xf numFmtId="0" fontId="5" fillId="0" borderId="0" xfId="0" applyFont="1"/>
    <xf numFmtId="0" fontId="6" fillId="0" borderId="0" xfId="2" applyFont="1"/>
    <xf numFmtId="0" fontId="7" fillId="0" borderId="0" xfId="0" applyFont="1"/>
    <xf numFmtId="0" fontId="8" fillId="0" borderId="0" xfId="0"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12" fillId="0" borderId="0" xfId="0" applyFont="1"/>
    <xf numFmtId="0" fontId="12" fillId="3" borderId="0" xfId="0" applyFont="1" applyFill="1"/>
    <xf numFmtId="0" fontId="15" fillId="0" borderId="0" xfId="0" applyFont="1"/>
    <xf numFmtId="0" fontId="16" fillId="0" borderId="0" xfId="0" applyFont="1"/>
    <xf numFmtId="0" fontId="22" fillId="5" borderId="0" xfId="0" applyFont="1" applyFill="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9" xfId="0" applyFont="1" applyBorder="1" applyAlignment="1">
      <alignment vertical="center" wrapText="1"/>
    </xf>
    <xf numFmtId="0" fontId="16" fillId="4" borderId="5" xfId="0" applyFont="1" applyFill="1" applyBorder="1" applyAlignment="1">
      <alignment vertical="center" wrapText="1"/>
    </xf>
    <xf numFmtId="0" fontId="16" fillId="4" borderId="6" xfId="0" applyFont="1" applyFill="1" applyBorder="1" applyAlignment="1">
      <alignment vertical="center" wrapText="1"/>
    </xf>
    <xf numFmtId="0" fontId="16" fillId="4" borderId="7" xfId="0" applyFont="1" applyFill="1" applyBorder="1" applyAlignment="1">
      <alignment vertical="center" wrapText="1"/>
    </xf>
    <xf numFmtId="0" fontId="23" fillId="0" borderId="2" xfId="0" applyFont="1" applyBorder="1" applyAlignment="1">
      <alignment vertical="center" wrapText="1"/>
    </xf>
    <xf numFmtId="0" fontId="23" fillId="4" borderId="5" xfId="0" applyFont="1" applyFill="1" applyBorder="1" applyAlignment="1">
      <alignment vertical="center" wrapText="1"/>
    </xf>
    <xf numFmtId="0" fontId="23" fillId="0" borderId="5" xfId="0" applyFont="1" applyBorder="1" applyAlignment="1">
      <alignment vertical="center" wrapText="1"/>
    </xf>
    <xf numFmtId="0" fontId="23" fillId="6" borderId="2" xfId="0" applyFont="1" applyFill="1" applyBorder="1" applyAlignment="1">
      <alignment vertical="center" wrapText="1"/>
    </xf>
    <xf numFmtId="0" fontId="23" fillId="7" borderId="5" xfId="0" applyFont="1" applyFill="1" applyBorder="1" applyAlignment="1">
      <alignment vertical="center" wrapText="1"/>
    </xf>
    <xf numFmtId="0" fontId="23" fillId="3" borderId="5" xfId="0" applyFont="1" applyFill="1" applyBorder="1" applyAlignment="1">
      <alignment vertical="center" wrapText="1"/>
    </xf>
    <xf numFmtId="0" fontId="22" fillId="8" borderId="5" xfId="0" applyFont="1" applyFill="1" applyBorder="1" applyAlignment="1">
      <alignment vertical="center" wrapText="1"/>
    </xf>
    <xf numFmtId="0" fontId="16" fillId="6" borderId="3" xfId="0" applyFont="1" applyFill="1" applyBorder="1" applyAlignment="1">
      <alignment horizontal="center" vertical="center" wrapText="1"/>
    </xf>
    <xf numFmtId="0" fontId="16" fillId="7" borderId="6"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24" fillId="8"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1" fontId="25" fillId="0" borderId="4" xfId="0" applyNumberFormat="1" applyFont="1" applyBorder="1" applyAlignment="1">
      <alignment horizontal="center" vertical="center" wrapText="1"/>
    </xf>
    <xf numFmtId="1" fontId="25" fillId="4" borderId="7"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4" fontId="25" fillId="4" borderId="7" xfId="0" applyNumberFormat="1" applyFont="1" applyFill="1" applyBorder="1" applyAlignment="1">
      <alignment horizontal="center" vertical="center" wrapText="1"/>
    </xf>
    <xf numFmtId="14" fontId="25" fillId="0" borderId="7" xfId="0" applyNumberFormat="1" applyFont="1" applyBorder="1" applyAlignment="1">
      <alignment horizontal="center" vertical="center" wrapText="1"/>
    </xf>
    <xf numFmtId="0" fontId="26" fillId="5" borderId="0" xfId="0" applyFont="1" applyFill="1" applyAlignment="1">
      <alignment horizontal="center" vertical="center"/>
    </xf>
    <xf numFmtId="0" fontId="16" fillId="3" borderId="0" xfId="0" applyFont="1" applyFill="1"/>
    <xf numFmtId="0" fontId="22" fillId="5" borderId="0" xfId="0" applyFont="1" applyFill="1" applyAlignment="1">
      <alignment horizontal="center" vertical="center" wrapText="1"/>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16" fillId="0" borderId="10" xfId="0" applyFont="1" applyBorder="1" applyAlignment="1">
      <alignment vertical="center"/>
    </xf>
    <xf numFmtId="0" fontId="16" fillId="4" borderId="5" xfId="0" applyFont="1" applyFill="1" applyBorder="1" applyAlignment="1">
      <alignment vertical="center"/>
    </xf>
    <xf numFmtId="0" fontId="16" fillId="4" borderId="6" xfId="0" applyFont="1" applyFill="1" applyBorder="1" applyAlignment="1">
      <alignment vertical="center"/>
    </xf>
    <xf numFmtId="0" fontId="16" fillId="4" borderId="7" xfId="0" applyFont="1" applyFill="1" applyBorder="1" applyAlignment="1">
      <alignment vertical="center"/>
    </xf>
    <xf numFmtId="1" fontId="16" fillId="0" borderId="3" xfId="0" applyNumberFormat="1" applyFont="1" applyBorder="1" applyAlignment="1">
      <alignment horizontal="center" vertical="center"/>
    </xf>
    <xf numFmtId="1" fontId="16" fillId="4" borderId="6" xfId="0" applyNumberFormat="1" applyFont="1" applyFill="1" applyBorder="1" applyAlignment="1">
      <alignment horizontal="center" vertical="center"/>
    </xf>
    <xf numFmtId="1" fontId="16" fillId="0" borderId="6" xfId="0" applyNumberFormat="1" applyFont="1" applyBorder="1" applyAlignment="1">
      <alignment horizontal="center" vertical="center"/>
    </xf>
    <xf numFmtId="0" fontId="16" fillId="0" borderId="6" xfId="0" applyFont="1" applyBorder="1" applyAlignment="1">
      <alignment horizontal="center" vertical="center"/>
    </xf>
    <xf numFmtId="0" fontId="16" fillId="4" borderId="6" xfId="0" applyFont="1" applyFill="1" applyBorder="1" applyAlignment="1">
      <alignment horizontal="center" vertical="center"/>
    </xf>
    <xf numFmtId="0" fontId="16" fillId="0" borderId="9"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wrapText="1"/>
    </xf>
    <xf numFmtId="0" fontId="18" fillId="6" borderId="0" xfId="0" applyFont="1" applyFill="1" applyAlignment="1">
      <alignment horizontal="center" vertical="center" wrapText="1"/>
    </xf>
    <xf numFmtId="0" fontId="18" fillId="6" borderId="15" xfId="0" applyFont="1" applyFill="1" applyBorder="1" applyAlignment="1">
      <alignment horizontal="center" vertical="center" wrapText="1"/>
    </xf>
    <xf numFmtId="0" fontId="16" fillId="0" borderId="13" xfId="0" applyFont="1" applyBorder="1" applyAlignment="1">
      <alignment horizontal="left" vertical="center" wrapText="1"/>
    </xf>
    <xf numFmtId="0" fontId="16" fillId="4" borderId="6" xfId="0" applyFont="1" applyFill="1" applyBorder="1" applyAlignment="1">
      <alignment horizontal="left" vertical="center" wrapText="1"/>
    </xf>
    <xf numFmtId="0" fontId="16" fillId="0" borderId="6" xfId="0" applyFont="1" applyBorder="1" applyAlignment="1">
      <alignment horizontal="left" vertical="center" wrapText="1"/>
    </xf>
    <xf numFmtId="0" fontId="16" fillId="0" borderId="12" xfId="0" applyFont="1" applyBorder="1" applyAlignment="1">
      <alignment horizontal="left" vertical="center" wrapText="1"/>
    </xf>
    <xf numFmtId="0" fontId="16" fillId="4" borderId="5" xfId="0" applyFont="1" applyFill="1" applyBorder="1" applyAlignment="1">
      <alignment horizontal="left" vertical="center" wrapText="1"/>
    </xf>
    <xf numFmtId="0" fontId="16" fillId="0" borderId="5" xfId="0" applyFont="1" applyBorder="1" applyAlignment="1">
      <alignment horizontal="left" vertical="center" wrapText="1"/>
    </xf>
    <xf numFmtId="0" fontId="16" fillId="0" borderId="14" xfId="0" applyFont="1" applyBorder="1" applyAlignment="1">
      <alignment horizontal="left" vertical="center" wrapText="1"/>
    </xf>
    <xf numFmtId="0" fontId="16" fillId="4" borderId="7"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13" xfId="0" applyFont="1" applyBorder="1" applyAlignment="1">
      <alignment horizontal="center" vertical="center"/>
    </xf>
    <xf numFmtId="0" fontId="16" fillId="0" borderId="16" xfId="0" applyFont="1" applyBorder="1" applyAlignment="1">
      <alignment horizontal="center" vertical="center"/>
    </xf>
    <xf numFmtId="0" fontId="16" fillId="4" borderId="17" xfId="0" applyFont="1" applyFill="1" applyBorder="1" applyAlignment="1">
      <alignment horizontal="center" vertical="center"/>
    </xf>
    <xf numFmtId="0" fontId="16" fillId="0" borderId="17" xfId="0" applyFont="1" applyBorder="1" applyAlignment="1">
      <alignment horizontal="center" vertical="center"/>
    </xf>
    <xf numFmtId="0" fontId="16" fillId="0" borderId="16" xfId="0" applyFont="1" applyBorder="1" applyAlignment="1">
      <alignment horizontal="left" vertical="center" wrapText="1"/>
    </xf>
    <xf numFmtId="0" fontId="16" fillId="4" borderId="17" xfId="0" applyFont="1" applyFill="1" applyBorder="1" applyAlignment="1">
      <alignment horizontal="left" vertical="center" wrapText="1"/>
    </xf>
    <xf numFmtId="0" fontId="16" fillId="0" borderId="17" xfId="0" applyFont="1" applyBorder="1" applyAlignment="1">
      <alignment horizontal="left" vertical="center" wrapText="1"/>
    </xf>
    <xf numFmtId="14" fontId="16" fillId="0" borderId="13" xfId="0" applyNumberFormat="1" applyFont="1" applyBorder="1" applyAlignment="1">
      <alignment horizontal="center" vertical="center"/>
    </xf>
    <xf numFmtId="14" fontId="16" fillId="4" borderId="6" xfId="0" applyNumberFormat="1" applyFont="1" applyFill="1" applyBorder="1" applyAlignment="1">
      <alignment horizontal="center" vertical="center"/>
    </xf>
    <xf numFmtId="14" fontId="16" fillId="0" borderId="6" xfId="0" applyNumberFormat="1" applyFont="1" applyBorder="1" applyAlignment="1">
      <alignment horizontal="center" vertical="center"/>
    </xf>
    <xf numFmtId="1" fontId="16" fillId="0" borderId="13" xfId="0" applyNumberFormat="1" applyFont="1" applyBorder="1" applyAlignment="1">
      <alignment horizontal="center" vertical="center"/>
    </xf>
    <xf numFmtId="9" fontId="16" fillId="0" borderId="16" xfId="0" applyNumberFormat="1" applyFont="1" applyBorder="1" applyAlignment="1">
      <alignment horizontal="center" vertical="center"/>
    </xf>
    <xf numFmtId="9" fontId="16" fillId="4" borderId="17" xfId="0" applyNumberFormat="1" applyFont="1" applyFill="1" applyBorder="1" applyAlignment="1">
      <alignment horizontal="center" vertical="center"/>
    </xf>
    <xf numFmtId="9" fontId="16" fillId="0" borderId="17" xfId="0" applyNumberFormat="1" applyFont="1" applyBorder="1" applyAlignment="1">
      <alignment horizontal="center" vertical="center"/>
    </xf>
    <xf numFmtId="0" fontId="14" fillId="0" borderId="12" xfId="0" applyFont="1" applyBorder="1" applyAlignment="1">
      <alignment horizontal="center" vertical="center"/>
    </xf>
    <xf numFmtId="0" fontId="14" fillId="4" borderId="5" xfId="0" applyFont="1" applyFill="1" applyBorder="1" applyAlignment="1">
      <alignment horizontal="center" vertical="center"/>
    </xf>
    <xf numFmtId="0" fontId="14" fillId="0" borderId="5" xfId="0" applyFont="1" applyBorder="1" applyAlignment="1">
      <alignment horizontal="center" vertical="center"/>
    </xf>
    <xf numFmtId="1" fontId="25" fillId="0" borderId="12" xfId="0" applyNumberFormat="1" applyFont="1" applyBorder="1" applyAlignment="1">
      <alignment horizontal="center" vertical="center"/>
    </xf>
    <xf numFmtId="1" fontId="25" fillId="4" borderId="5" xfId="0" applyNumberFormat="1" applyFont="1" applyFill="1" applyBorder="1" applyAlignment="1">
      <alignment horizontal="center" vertical="center"/>
    </xf>
    <xf numFmtId="1" fontId="25" fillId="0" borderId="5" xfId="0" applyNumberFormat="1" applyFont="1" applyBorder="1" applyAlignment="1">
      <alignment horizontal="center" vertical="center"/>
    </xf>
    <xf numFmtId="1" fontId="25" fillId="0" borderId="13" xfId="0" applyNumberFormat="1" applyFont="1" applyBorder="1" applyAlignment="1">
      <alignment horizontal="center" vertical="center"/>
    </xf>
    <xf numFmtId="1" fontId="25" fillId="4" borderId="6" xfId="0" applyNumberFormat="1" applyFont="1" applyFill="1" applyBorder="1" applyAlignment="1">
      <alignment horizontal="center" vertical="center"/>
    </xf>
    <xf numFmtId="1" fontId="25" fillId="0" borderId="6" xfId="0" applyNumberFormat="1" applyFont="1" applyBorder="1" applyAlignment="1">
      <alignment horizontal="center" vertical="center"/>
    </xf>
    <xf numFmtId="1" fontId="23" fillId="0" borderId="13" xfId="0" applyNumberFormat="1" applyFont="1" applyBorder="1" applyAlignment="1">
      <alignment horizontal="center" vertical="center"/>
    </xf>
    <xf numFmtId="1" fontId="23" fillId="4" borderId="6" xfId="0" applyNumberFormat="1" applyFont="1" applyFill="1" applyBorder="1" applyAlignment="1">
      <alignment horizontal="center" vertical="center"/>
    </xf>
    <xf numFmtId="1" fontId="23" fillId="0" borderId="6" xfId="0" applyNumberFormat="1" applyFont="1" applyBorder="1" applyAlignment="1">
      <alignment horizontal="center" vertical="center"/>
    </xf>
    <xf numFmtId="0" fontId="23" fillId="0" borderId="16" xfId="0" applyFont="1" applyBorder="1" applyAlignment="1">
      <alignment horizontal="center" vertical="center"/>
    </xf>
    <xf numFmtId="0" fontId="23" fillId="4" borderId="17" xfId="0" applyFont="1" applyFill="1" applyBorder="1" applyAlignment="1">
      <alignment horizontal="center" vertical="center"/>
    </xf>
    <xf numFmtId="0" fontId="23" fillId="0" borderId="17" xfId="0" applyFont="1" applyBorder="1" applyAlignment="1">
      <alignment horizontal="center" vertical="center"/>
    </xf>
    <xf numFmtId="0" fontId="23" fillId="0" borderId="13" xfId="0" applyFont="1" applyBorder="1" applyAlignment="1">
      <alignment horizontal="center" vertical="center"/>
    </xf>
    <xf numFmtId="0" fontId="23" fillId="4" borderId="6" xfId="0" applyFont="1" applyFill="1" applyBorder="1" applyAlignment="1">
      <alignment horizontal="center" vertical="center"/>
    </xf>
    <xf numFmtId="0" fontId="23" fillId="0" borderId="6" xfId="0" applyFont="1" applyBorder="1" applyAlignment="1">
      <alignment horizontal="center" vertical="center"/>
    </xf>
    <xf numFmtId="0" fontId="16" fillId="0" borderId="4" xfId="0" applyFont="1" applyBorder="1" applyAlignment="1">
      <alignment horizontal="center"/>
    </xf>
    <xf numFmtId="0" fontId="16" fillId="0" borderId="7" xfId="0" applyFont="1" applyBorder="1" applyAlignment="1">
      <alignment horizontal="center"/>
    </xf>
    <xf numFmtId="0" fontId="16" fillId="4" borderId="7" xfId="0" applyFont="1" applyFill="1" applyBorder="1" applyAlignment="1">
      <alignment horizontal="center"/>
    </xf>
    <xf numFmtId="0" fontId="16" fillId="4" borderId="10" xfId="0" applyFont="1" applyFill="1" applyBorder="1" applyAlignment="1">
      <alignment horizontal="center"/>
    </xf>
    <xf numFmtId="0" fontId="21" fillId="5" borderId="0" xfId="0" applyFont="1" applyFill="1" applyAlignment="1">
      <alignment vertical="center" wrapText="1"/>
    </xf>
    <xf numFmtId="0" fontId="18" fillId="6" borderId="18" xfId="0" applyFont="1" applyFill="1" applyBorder="1" applyAlignment="1">
      <alignment horizontal="center"/>
    </xf>
    <xf numFmtId="0" fontId="18" fillId="11" borderId="18" xfId="0" applyFont="1" applyFill="1" applyBorder="1" applyAlignment="1">
      <alignment horizontal="center"/>
    </xf>
    <xf numFmtId="0" fontId="21" fillId="2" borderId="18" xfId="0" applyFont="1" applyFill="1" applyBorder="1" applyAlignment="1">
      <alignment horizontal="center"/>
    </xf>
    <xf numFmtId="0" fontId="16" fillId="4" borderId="3" xfId="0" applyFont="1" applyFill="1" applyBorder="1" applyAlignment="1">
      <alignment vertical="center" wrapText="1"/>
    </xf>
    <xf numFmtId="0" fontId="16" fillId="4" borderId="4" xfId="0" applyFont="1" applyFill="1" applyBorder="1" applyAlignment="1">
      <alignment vertical="center" wrapText="1"/>
    </xf>
    <xf numFmtId="0" fontId="16" fillId="4" borderId="3" xfId="0" applyFont="1" applyFill="1" applyBorder="1" applyAlignment="1">
      <alignment horizontal="center" vertical="center" wrapText="1"/>
    </xf>
    <xf numFmtId="0" fontId="16" fillId="0" borderId="6" xfId="0" applyFont="1" applyBorder="1" applyAlignment="1">
      <alignment horizontal="center" vertical="center" wrapText="1"/>
    </xf>
    <xf numFmtId="0" fontId="16" fillId="4" borderId="6"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23" fillId="7" borderId="6"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22" fillId="8" borderId="6"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3" fillId="12" borderId="7"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10" borderId="0" xfId="0" applyFont="1" applyFill="1" applyAlignment="1">
      <alignment horizontal="center"/>
    </xf>
    <xf numFmtId="0" fontId="16" fillId="0" borderId="0" xfId="2" applyFont="1"/>
    <xf numFmtId="0" fontId="12" fillId="0" borderId="0" xfId="0" applyFont="1" applyAlignment="1">
      <alignment horizontal="right" vertical="center"/>
    </xf>
    <xf numFmtId="0" fontId="12" fillId="0" borderId="0" xfId="0" applyFont="1" applyAlignment="1">
      <alignment horizontal="center" vertical="center"/>
    </xf>
    <xf numFmtId="0" fontId="21" fillId="10" borderId="0" xfId="0" applyFont="1" applyFill="1" applyAlignment="1">
      <alignment horizontal="center"/>
    </xf>
    <xf numFmtId="164" fontId="28" fillId="7" borderId="19" xfId="0" applyNumberFormat="1" applyFont="1" applyFill="1" applyBorder="1" applyAlignment="1">
      <alignment horizontal="center" vertical="center"/>
    </xf>
    <xf numFmtId="164" fontId="28" fillId="3" borderId="20" xfId="0" applyNumberFormat="1" applyFont="1" applyFill="1" applyBorder="1" applyAlignment="1">
      <alignment horizontal="center" vertical="center"/>
    </xf>
    <xf numFmtId="164" fontId="29" fillId="8" borderId="20" xfId="0" applyNumberFormat="1" applyFont="1" applyFill="1" applyBorder="1" applyAlignment="1">
      <alignment horizontal="center" vertical="center"/>
    </xf>
    <xf numFmtId="164" fontId="29" fillId="8" borderId="21" xfId="0" applyNumberFormat="1" applyFont="1" applyFill="1" applyBorder="1" applyAlignment="1">
      <alignment horizontal="center" vertical="center"/>
    </xf>
    <xf numFmtId="164" fontId="28" fillId="7" borderId="22" xfId="0" applyNumberFormat="1" applyFont="1" applyFill="1" applyBorder="1" applyAlignment="1">
      <alignment horizontal="center" vertical="center"/>
    </xf>
    <xf numFmtId="164" fontId="28" fillId="3" borderId="23" xfId="0" applyNumberFormat="1" applyFont="1" applyFill="1" applyBorder="1" applyAlignment="1">
      <alignment horizontal="center" vertical="center"/>
    </xf>
    <xf numFmtId="164" fontId="29" fillId="8" borderId="24" xfId="0" applyNumberFormat="1" applyFont="1" applyFill="1" applyBorder="1" applyAlignment="1">
      <alignment horizontal="center" vertical="center"/>
    </xf>
    <xf numFmtId="164" fontId="28" fillId="6" borderId="22" xfId="0" applyNumberFormat="1" applyFont="1" applyFill="1" applyBorder="1" applyAlignment="1">
      <alignment horizontal="center" vertical="center"/>
    </xf>
    <xf numFmtId="164" fontId="28" fillId="7" borderId="23" xfId="0" applyNumberFormat="1" applyFont="1" applyFill="1" applyBorder="1" applyAlignment="1">
      <alignment horizontal="center" vertical="center"/>
    </xf>
    <xf numFmtId="164" fontId="28" fillId="3" borderId="24" xfId="0" applyNumberFormat="1" applyFont="1" applyFill="1" applyBorder="1" applyAlignment="1">
      <alignment horizontal="center" vertical="center"/>
    </xf>
    <xf numFmtId="164" fontId="28" fillId="6" borderId="25" xfId="0" applyNumberFormat="1" applyFont="1" applyFill="1" applyBorder="1" applyAlignment="1">
      <alignment horizontal="center" vertical="center"/>
    </xf>
    <xf numFmtId="164" fontId="28" fillId="6" borderId="26" xfId="0" applyNumberFormat="1" applyFont="1" applyFill="1" applyBorder="1" applyAlignment="1">
      <alignment horizontal="center" vertical="center"/>
    </xf>
    <xf numFmtId="164" fontId="28" fillId="7" borderId="26" xfId="0" applyNumberFormat="1" applyFont="1" applyFill="1" applyBorder="1" applyAlignment="1">
      <alignment horizontal="center" vertical="center"/>
    </xf>
    <xf numFmtId="164" fontId="28" fillId="7" borderId="27" xfId="0" applyNumberFormat="1" applyFont="1" applyFill="1" applyBorder="1" applyAlignment="1">
      <alignment horizontal="center" vertical="center"/>
    </xf>
    <xf numFmtId="164" fontId="28" fillId="11" borderId="19" xfId="0" applyNumberFormat="1" applyFont="1" applyFill="1" applyBorder="1" applyAlignment="1">
      <alignment horizontal="center" vertical="center"/>
    </xf>
    <xf numFmtId="164" fontId="28" fillId="12" borderId="20" xfId="0" applyNumberFormat="1" applyFont="1" applyFill="1" applyBorder="1" applyAlignment="1">
      <alignment horizontal="center" vertical="center"/>
    </xf>
    <xf numFmtId="164" fontId="29" fillId="2" borderId="20" xfId="0" applyNumberFormat="1" applyFont="1" applyFill="1" applyBorder="1" applyAlignment="1">
      <alignment horizontal="center" vertical="center"/>
    </xf>
    <xf numFmtId="164" fontId="29" fillId="2" borderId="21" xfId="0" applyNumberFormat="1" applyFont="1" applyFill="1" applyBorder="1" applyAlignment="1">
      <alignment horizontal="center" vertical="center"/>
    </xf>
    <xf numFmtId="164" fontId="28" fillId="11" borderId="22" xfId="0" applyNumberFormat="1" applyFont="1" applyFill="1" applyBorder="1" applyAlignment="1">
      <alignment horizontal="center" vertical="center"/>
    </xf>
    <xf numFmtId="164" fontId="28" fillId="12" borderId="23" xfId="0" applyNumberFormat="1" applyFont="1" applyFill="1" applyBorder="1" applyAlignment="1">
      <alignment horizontal="center" vertical="center"/>
    </xf>
    <xf numFmtId="164" fontId="29" fillId="2" borderId="24" xfId="0" applyNumberFormat="1" applyFont="1" applyFill="1" applyBorder="1" applyAlignment="1">
      <alignment horizontal="center" vertical="center"/>
    </xf>
    <xf numFmtId="164" fontId="28" fillId="11" borderId="23" xfId="0" applyNumberFormat="1" applyFont="1" applyFill="1" applyBorder="1" applyAlignment="1">
      <alignment horizontal="center" vertical="center"/>
    </xf>
    <xf numFmtId="164" fontId="28" fillId="12" borderId="24" xfId="0" applyNumberFormat="1" applyFont="1" applyFill="1" applyBorder="1" applyAlignment="1">
      <alignment horizontal="center" vertical="center"/>
    </xf>
    <xf numFmtId="164" fontId="28" fillId="11" borderId="26" xfId="0" applyNumberFormat="1" applyFont="1" applyFill="1" applyBorder="1" applyAlignment="1">
      <alignment horizontal="center" vertical="center"/>
    </xf>
    <xf numFmtId="164" fontId="28" fillId="11" borderId="27" xfId="0" applyNumberFormat="1" applyFont="1" applyFill="1" applyBorder="1" applyAlignment="1">
      <alignment horizontal="center" vertical="center"/>
    </xf>
    <xf numFmtId="0" fontId="23" fillId="0" borderId="0" xfId="0" applyFont="1" applyAlignment="1">
      <alignment horizontal="right"/>
    </xf>
    <xf numFmtId="0" fontId="32" fillId="6" borderId="0" xfId="0" applyFont="1" applyFill="1" applyAlignment="1">
      <alignment horizontal="center" vertical="center"/>
    </xf>
    <xf numFmtId="0" fontId="32" fillId="7" borderId="0" xfId="0" applyFont="1" applyFill="1" applyAlignment="1">
      <alignment horizontal="center" vertical="center"/>
    </xf>
    <xf numFmtId="0" fontId="32" fillId="11" borderId="0" xfId="0" applyFont="1" applyFill="1" applyAlignment="1">
      <alignment horizontal="center" vertical="center"/>
    </xf>
    <xf numFmtId="0" fontId="32" fillId="3" borderId="0" xfId="0" applyFont="1" applyFill="1" applyAlignment="1">
      <alignment horizontal="center" vertical="center"/>
    </xf>
    <xf numFmtId="0" fontId="32" fillId="12" borderId="0" xfId="0" applyFont="1" applyFill="1" applyAlignment="1">
      <alignment horizontal="center" vertical="center"/>
    </xf>
    <xf numFmtId="0" fontId="33" fillId="8" borderId="0" xfId="0" applyFont="1" applyFill="1" applyAlignment="1">
      <alignment horizontal="center" vertical="center"/>
    </xf>
    <xf numFmtId="0" fontId="33" fillId="2" borderId="0" xfId="0" applyFont="1" applyFill="1" applyAlignment="1">
      <alignment horizontal="center" vertical="center"/>
    </xf>
    <xf numFmtId="0" fontId="22" fillId="5" borderId="0" xfId="0" applyFont="1" applyFill="1" applyAlignment="1">
      <alignment horizontal="left" vertical="center" wrapText="1"/>
    </xf>
    <xf numFmtId="0" fontId="23" fillId="0" borderId="2" xfId="0" applyFont="1" applyBorder="1" applyAlignment="1">
      <alignment vertical="center"/>
    </xf>
    <xf numFmtId="0" fontId="23" fillId="4" borderId="5" xfId="0" applyFont="1" applyFill="1" applyBorder="1" applyAlignment="1">
      <alignment vertical="center"/>
    </xf>
    <xf numFmtId="0" fontId="23" fillId="0" borderId="5" xfId="0" applyFont="1" applyBorder="1" applyAlignment="1">
      <alignment vertical="center"/>
    </xf>
    <xf numFmtId="0" fontId="31" fillId="0" borderId="4" xfId="0" applyFont="1" applyBorder="1" applyAlignment="1">
      <alignment vertical="center" wrapText="1"/>
    </xf>
    <xf numFmtId="0" fontId="31" fillId="4" borderId="7" xfId="0" applyFont="1" applyFill="1" applyBorder="1" applyAlignment="1">
      <alignment vertical="center" wrapText="1"/>
    </xf>
    <xf numFmtId="0" fontId="31" fillId="0" borderId="7" xfId="0" applyFont="1" applyBorder="1" applyAlignment="1">
      <alignment vertical="center" wrapText="1"/>
    </xf>
    <xf numFmtId="0" fontId="23" fillId="6" borderId="2" xfId="0" applyFont="1" applyFill="1" applyBorder="1" applyAlignment="1">
      <alignment horizontal="center" vertical="center"/>
    </xf>
    <xf numFmtId="0" fontId="23" fillId="7" borderId="5" xfId="0" applyFont="1" applyFill="1" applyBorder="1" applyAlignment="1">
      <alignment horizontal="center" vertical="center"/>
    </xf>
    <xf numFmtId="0" fontId="23" fillId="3" borderId="5" xfId="0" applyFont="1" applyFill="1" applyBorder="1" applyAlignment="1">
      <alignment horizontal="center" vertical="center"/>
    </xf>
    <xf numFmtId="0" fontId="22" fillId="8" borderId="5" xfId="0" applyFont="1" applyFill="1" applyBorder="1" applyAlignment="1">
      <alignment horizontal="center" vertical="center"/>
    </xf>
    <xf numFmtId="0" fontId="22" fillId="10" borderId="5" xfId="0" applyFont="1" applyFill="1" applyBorder="1" applyAlignment="1">
      <alignment vertical="center"/>
    </xf>
    <xf numFmtId="49" fontId="25" fillId="0" borderId="7" xfId="0" applyNumberFormat="1" applyFont="1" applyBorder="1" applyAlignment="1">
      <alignment horizontal="center" vertical="center" wrapText="1"/>
    </xf>
    <xf numFmtId="164" fontId="34" fillId="0" borderId="3" xfId="0" applyNumberFormat="1" applyFont="1" applyBorder="1" applyAlignment="1">
      <alignment horizontal="center" vertical="center"/>
    </xf>
    <xf numFmtId="164" fontId="34" fillId="4" borderId="6" xfId="0" applyNumberFormat="1" applyFont="1" applyFill="1" applyBorder="1" applyAlignment="1">
      <alignment horizontal="center" vertical="center"/>
    </xf>
    <xf numFmtId="164" fontId="34" fillId="0" borderId="6" xfId="0" applyNumberFormat="1" applyFont="1" applyBorder="1" applyAlignment="1">
      <alignment horizontal="center" vertical="center"/>
    </xf>
    <xf numFmtId="164" fontId="23" fillId="0" borderId="4" xfId="0" applyNumberFormat="1" applyFont="1" applyBorder="1" applyAlignment="1">
      <alignment horizontal="center" vertical="center"/>
    </xf>
    <xf numFmtId="164" fontId="23" fillId="4" borderId="7" xfId="0" applyNumberFormat="1" applyFont="1" applyFill="1" applyBorder="1" applyAlignment="1">
      <alignment horizontal="center" vertical="center"/>
    </xf>
    <xf numFmtId="164" fontId="23" fillId="0" borderId="7" xfId="0" applyNumberFormat="1" applyFont="1" applyBorder="1" applyAlignment="1">
      <alignment horizontal="center" vertical="center"/>
    </xf>
    <xf numFmtId="164" fontId="16" fillId="0" borderId="3" xfId="0" applyNumberFormat="1" applyFont="1" applyBorder="1" applyAlignment="1">
      <alignment horizontal="center" vertical="center"/>
    </xf>
    <xf numFmtId="164" fontId="16" fillId="0" borderId="4" xfId="0" applyNumberFormat="1" applyFont="1" applyBorder="1" applyAlignment="1">
      <alignment horizontal="center" vertical="center"/>
    </xf>
    <xf numFmtId="164" fontId="16" fillId="4" borderId="6" xfId="0" applyNumberFormat="1" applyFont="1" applyFill="1" applyBorder="1" applyAlignment="1">
      <alignment horizontal="center" vertical="center"/>
    </xf>
    <xf numFmtId="164" fontId="16" fillId="4" borderId="7" xfId="0" applyNumberFormat="1" applyFont="1" applyFill="1" applyBorder="1" applyAlignment="1">
      <alignment horizontal="center" vertical="center"/>
    </xf>
    <xf numFmtId="164" fontId="16" fillId="0" borderId="6" xfId="0" applyNumberFormat="1" applyFont="1" applyBorder="1" applyAlignment="1">
      <alignment horizontal="center" vertical="center"/>
    </xf>
    <xf numFmtId="164" fontId="16" fillId="0" borderId="7" xfId="0" applyNumberFormat="1" applyFont="1" applyBorder="1" applyAlignment="1">
      <alignment horizontal="center" vertical="center"/>
    </xf>
    <xf numFmtId="164" fontId="22" fillId="10" borderId="6" xfId="0" applyNumberFormat="1" applyFont="1" applyFill="1" applyBorder="1" applyAlignment="1">
      <alignment horizontal="center" vertical="center"/>
    </xf>
    <xf numFmtId="164" fontId="22" fillId="10" borderId="7" xfId="0" applyNumberFormat="1" applyFont="1" applyFill="1" applyBorder="1" applyAlignment="1">
      <alignment horizontal="center" vertical="center"/>
    </xf>
    <xf numFmtId="165" fontId="34" fillId="4" borderId="6" xfId="0" applyNumberFormat="1" applyFont="1" applyFill="1" applyBorder="1" applyAlignment="1">
      <alignment horizontal="center" vertical="center"/>
    </xf>
    <xf numFmtId="165" fontId="34" fillId="0" borderId="6" xfId="0" applyNumberFormat="1" applyFont="1" applyBorder="1" applyAlignment="1">
      <alignment horizontal="center" vertical="center"/>
    </xf>
    <xf numFmtId="166" fontId="34" fillId="4" borderId="6" xfId="0" applyNumberFormat="1" applyFont="1" applyFill="1" applyBorder="1" applyAlignment="1">
      <alignment horizontal="center" vertical="center"/>
    </xf>
    <xf numFmtId="0" fontId="27" fillId="0" borderId="22" xfId="0" applyFont="1" applyBorder="1" applyAlignment="1">
      <alignment horizontal="center" vertical="center"/>
    </xf>
    <xf numFmtId="0" fontId="13" fillId="10" borderId="0" xfId="0" applyFont="1" applyFill="1" applyAlignment="1">
      <alignment horizontal="center"/>
    </xf>
    <xf numFmtId="0" fontId="35" fillId="0" borderId="23" xfId="0" applyFont="1" applyBorder="1" applyAlignment="1">
      <alignment horizontal="center" vertical="center"/>
    </xf>
    <xf numFmtId="0" fontId="35" fillId="0" borderId="24" xfId="0" applyFont="1" applyBorder="1" applyAlignment="1">
      <alignment horizontal="center" vertical="center"/>
    </xf>
    <xf numFmtId="0" fontId="37" fillId="10" borderId="0" xfId="0" applyFont="1" applyFill="1" applyAlignment="1">
      <alignment horizontal="center" vertical="center"/>
    </xf>
    <xf numFmtId="0" fontId="0" fillId="3" borderId="0" xfId="0" applyFill="1"/>
    <xf numFmtId="0" fontId="38" fillId="13" borderId="0" xfId="0" applyFont="1" applyFill="1" applyAlignment="1">
      <alignment horizontal="left" vertical="center" indent="1"/>
    </xf>
    <xf numFmtId="0" fontId="40" fillId="13" borderId="0" xfId="0" applyFont="1" applyFill="1" applyAlignment="1">
      <alignment horizontal="center" vertical="center"/>
    </xf>
    <xf numFmtId="0" fontId="46" fillId="13" borderId="0" xfId="0" applyFont="1" applyFill="1" applyAlignment="1">
      <alignment horizontal="left" vertical="center" indent="1"/>
    </xf>
    <xf numFmtId="0" fontId="39" fillId="13" borderId="0" xfId="0" applyFont="1" applyFill="1" applyAlignment="1">
      <alignment vertical="center"/>
    </xf>
    <xf numFmtId="0" fontId="44" fillId="9" borderId="0" xfId="0" applyFont="1" applyFill="1" applyAlignment="1">
      <alignment horizontal="center" vertical="center"/>
    </xf>
    <xf numFmtId="0" fontId="45" fillId="4" borderId="1" xfId="0" applyFont="1" applyFill="1" applyBorder="1" applyAlignment="1">
      <alignment vertical="center"/>
    </xf>
    <xf numFmtId="0" fontId="0" fillId="0" borderId="1" xfId="0" applyBorder="1"/>
    <xf numFmtId="0" fontId="16" fillId="4" borderId="0" xfId="0" applyFont="1" applyFill="1" applyAlignment="1">
      <alignment vertical="center" wrapText="1"/>
    </xf>
    <xf numFmtId="0" fontId="12" fillId="0" borderId="0" xfId="0" applyFont="1"/>
    <xf numFmtId="0" fontId="16" fillId="0" borderId="0" xfId="0" applyFont="1" applyAlignment="1">
      <alignment vertical="center" wrapText="1"/>
    </xf>
    <xf numFmtId="0" fontId="19" fillId="4" borderId="1" xfId="0" applyFont="1" applyFill="1" applyBorder="1" applyAlignment="1">
      <alignment vertical="center"/>
    </xf>
    <xf numFmtId="0" fontId="12" fillId="0" borderId="1" xfId="0" applyFont="1" applyBorder="1"/>
    <xf numFmtId="0" fontId="16" fillId="0" borderId="11" xfId="0" applyFont="1" applyBorder="1" applyAlignment="1">
      <alignment vertical="center" wrapText="1"/>
    </xf>
    <xf numFmtId="0" fontId="12" fillId="0" borderId="11" xfId="0" applyFont="1" applyBorder="1"/>
    <xf numFmtId="0" fontId="38" fillId="13" borderId="0" xfId="0" applyFont="1" applyFill="1" applyAlignment="1">
      <alignment horizontal="center" vertical="center"/>
    </xf>
    <xf numFmtId="0" fontId="42" fillId="13" borderId="0" xfId="0" applyFont="1" applyFill="1" applyAlignment="1">
      <alignment horizontal="left" vertical="center" indent="1"/>
    </xf>
    <xf numFmtId="0" fontId="41" fillId="13" borderId="0" xfId="0" applyFont="1" applyFill="1" applyAlignment="1">
      <alignment horizontal="center" vertical="center"/>
    </xf>
    <xf numFmtId="0" fontId="44" fillId="9" borderId="0" xfId="0" applyFont="1" applyFill="1" applyAlignment="1">
      <alignment horizontal="left" vertical="center" indent="1"/>
    </xf>
    <xf numFmtId="0" fontId="43" fillId="5" borderId="28" xfId="0" applyFont="1" applyFill="1" applyBorder="1" applyAlignment="1">
      <alignment horizontal="center" vertical="center"/>
    </xf>
    <xf numFmtId="0" fontId="43" fillId="5" borderId="29" xfId="0" applyFont="1" applyFill="1" applyBorder="1" applyAlignment="1">
      <alignment horizontal="center" vertical="center"/>
    </xf>
    <xf numFmtId="0" fontId="43" fillId="10" borderId="30" xfId="0" applyFont="1" applyFill="1" applyBorder="1" applyAlignment="1">
      <alignment horizontal="center" vertical="center"/>
    </xf>
    <xf numFmtId="0" fontId="43" fillId="10" borderId="28" xfId="0" applyFont="1" applyFill="1" applyBorder="1" applyAlignment="1">
      <alignment horizontal="center" vertical="center"/>
    </xf>
    <xf numFmtId="0" fontId="43" fillId="10" borderId="29" xfId="0" applyFont="1" applyFill="1" applyBorder="1" applyAlignment="1">
      <alignment horizontal="center" vertical="center"/>
    </xf>
    <xf numFmtId="0" fontId="43" fillId="5" borderId="30" xfId="0" applyFont="1" applyFill="1" applyBorder="1" applyAlignment="1">
      <alignment horizontal="center" vertical="center"/>
    </xf>
    <xf numFmtId="0" fontId="16" fillId="0" borderId="1" xfId="0" applyFont="1" applyBorder="1"/>
    <xf numFmtId="0" fontId="30" fillId="4" borderId="1" xfId="0" applyFont="1" applyFill="1" applyBorder="1" applyAlignment="1">
      <alignment vertical="center"/>
    </xf>
    <xf numFmtId="0" fontId="31" fillId="0" borderId="11" xfId="0" applyFont="1" applyBorder="1" applyAlignment="1">
      <alignment vertical="center"/>
    </xf>
    <xf numFmtId="0" fontId="16" fillId="0" borderId="11" xfId="0" applyFont="1" applyBorder="1"/>
    <xf numFmtId="0" fontId="31" fillId="0" borderId="0" xfId="0" applyFont="1" applyAlignment="1">
      <alignment vertical="center"/>
    </xf>
    <xf numFmtId="0" fontId="16" fillId="0" borderId="0" xfId="0" applyFont="1"/>
    <xf numFmtId="0" fontId="18" fillId="4" borderId="0" xfId="0" applyFont="1" applyFill="1" applyAlignment="1">
      <alignment horizontal="center"/>
    </xf>
    <xf numFmtId="0" fontId="26" fillId="5" borderId="0" xfId="0" applyFont="1" applyFill="1" applyAlignment="1">
      <alignment horizontal="center" vertical="center"/>
    </xf>
    <xf numFmtId="0" fontId="26" fillId="10" borderId="0" xfId="0" applyFont="1" applyFill="1" applyAlignment="1">
      <alignment horizontal="center" vertical="center"/>
    </xf>
    <xf numFmtId="0" fontId="17" fillId="0" borderId="0" xfId="0" applyFont="1" applyAlignment="1">
      <alignment vertical="top" wrapText="1"/>
    </xf>
    <xf numFmtId="0" fontId="36" fillId="0" borderId="0" xfId="0" applyFont="1" applyAlignment="1">
      <alignment vertical="center"/>
    </xf>
    <xf numFmtId="0" fontId="20" fillId="0" borderId="0" xfId="0" applyFont="1" applyAlignment="1">
      <alignment horizontal="left" vertical="top" wrapText="1"/>
    </xf>
    <xf numFmtId="0" fontId="47" fillId="0" borderId="0" xfId="0" applyFont="1"/>
    <xf numFmtId="0" fontId="48" fillId="0" borderId="0" xfId="0" applyFont="1" applyAlignment="1">
      <alignment vertical="top" wrapText="1"/>
    </xf>
    <xf numFmtId="0" fontId="11" fillId="0" borderId="0" xfId="0" applyFont="1"/>
    <xf numFmtId="0" fontId="11" fillId="0" borderId="0" xfId="0" applyFont="1"/>
    <xf numFmtId="0" fontId="49" fillId="13" borderId="0" xfId="0" applyFont="1" applyFill="1" applyAlignment="1">
      <alignment horizontal="left" vertical="center" indent="1"/>
    </xf>
    <xf numFmtId="0" fontId="50" fillId="13" borderId="0" xfId="0" applyFont="1" applyFill="1" applyAlignment="1">
      <alignment vertical="center"/>
    </xf>
    <xf numFmtId="0" fontId="51" fillId="4" borderId="1" xfId="0" applyFont="1" applyFill="1" applyBorder="1" applyAlignment="1">
      <alignment vertical="center"/>
    </xf>
    <xf numFmtId="0" fontId="47" fillId="0" borderId="1" xfId="0" applyFont="1" applyBorder="1"/>
    <xf numFmtId="0" fontId="22" fillId="5" borderId="11" xfId="0" applyFont="1" applyFill="1" applyBorder="1" applyAlignment="1">
      <alignment horizontal="center" vertical="center"/>
    </xf>
    <xf numFmtId="0" fontId="16" fillId="0" borderId="18" xfId="0" applyFont="1" applyBorder="1" applyAlignment="1">
      <alignment horizontal="left" vertical="center" wrapText="1"/>
    </xf>
    <xf numFmtId="0" fontId="16" fillId="0" borderId="0" xfId="0" applyFont="1" applyBorder="1" applyAlignment="1">
      <alignment horizontal="left" vertical="center" wrapText="1"/>
    </xf>
    <xf numFmtId="0" fontId="16" fillId="4" borderId="18" xfId="0" applyFont="1" applyFill="1" applyBorder="1" applyAlignment="1">
      <alignment horizontal="left" vertical="center" wrapText="1"/>
    </xf>
    <xf numFmtId="0" fontId="16" fillId="4" borderId="0" xfId="0" applyFont="1" applyFill="1" applyBorder="1" applyAlignment="1">
      <alignment horizontal="left" vertical="center" wrapText="1"/>
    </xf>
    <xf numFmtId="0" fontId="52" fillId="0" borderId="11" xfId="0" applyFont="1" applyBorder="1" applyAlignment="1">
      <alignment vertical="top" wrapText="1"/>
    </xf>
    <xf numFmtId="0" fontId="11" fillId="0" borderId="11" xfId="0" applyFont="1" applyBorder="1"/>
    <xf numFmtId="0" fontId="17" fillId="0" borderId="0" xfId="0" applyFont="1" applyAlignment="1">
      <alignment horizontal="left" vertical="center" wrapText="1"/>
    </xf>
    <xf numFmtId="0" fontId="16" fillId="0" borderId="0" xfId="0" applyFont="1" applyAlignment="1">
      <alignment horizontal="left"/>
    </xf>
    <xf numFmtId="0" fontId="54" fillId="4" borderId="0" xfId="0" applyFont="1" applyFill="1" applyAlignment="1">
      <alignment horizontal="left" vertical="center" indent="1"/>
    </xf>
    <xf numFmtId="0" fontId="55" fillId="12" borderId="18" xfId="0" applyFont="1" applyFill="1" applyBorder="1" applyAlignment="1">
      <alignment horizontal="center"/>
    </xf>
    <xf numFmtId="0" fontId="56" fillId="0" borderId="0" xfId="0" applyFont="1" applyAlignment="1">
      <alignment horizontal="left" vertical="center" wrapText="1"/>
    </xf>
    <xf numFmtId="0" fontId="56" fillId="0" borderId="0" xfId="0" applyFont="1" applyAlignment="1">
      <alignment horizontal="left" vertical="center"/>
    </xf>
    <xf numFmtId="0" fontId="56" fillId="0" borderId="0" xfId="0" applyFont="1" applyAlignment="1">
      <alignment vertical="center" wrapText="1"/>
    </xf>
    <xf numFmtId="0" fontId="56" fillId="0" borderId="0" xfId="0" applyFont="1" applyAlignment="1">
      <alignment vertical="center"/>
    </xf>
    <xf numFmtId="0" fontId="57" fillId="0" borderId="0" xfId="0" applyFont="1" applyAlignment="1">
      <alignment vertical="center" wrapText="1"/>
    </xf>
    <xf numFmtId="0" fontId="58" fillId="0" borderId="0" xfId="0" applyFont="1"/>
    <xf numFmtId="0" fontId="22" fillId="5" borderId="11" xfId="0" applyFont="1" applyFill="1" applyBorder="1" applyAlignment="1">
      <alignment horizontal="left" vertical="center"/>
    </xf>
    <xf numFmtId="0" fontId="16" fillId="0" borderId="31" xfId="0" applyFont="1" applyBorder="1" applyAlignment="1">
      <alignment horizontal="left" vertical="center" wrapText="1"/>
    </xf>
    <xf numFmtId="0" fontId="16" fillId="4" borderId="31" xfId="0" applyFont="1" applyFill="1" applyBorder="1" applyAlignment="1">
      <alignment horizontal="left" vertical="center" wrapText="1"/>
    </xf>
    <xf numFmtId="0" fontId="52" fillId="4" borderId="18" xfId="0" applyFont="1" applyFill="1" applyBorder="1" applyAlignment="1">
      <alignment horizontal="left" vertical="center" wrapText="1"/>
    </xf>
    <xf numFmtId="0" fontId="52" fillId="4" borderId="0" xfId="0" applyFont="1" applyFill="1" applyBorder="1" applyAlignment="1">
      <alignment horizontal="left" vertical="center" wrapText="1"/>
    </xf>
    <xf numFmtId="0" fontId="52" fillId="4" borderId="31" xfId="0" applyFont="1" applyFill="1" applyBorder="1" applyAlignment="1">
      <alignment horizontal="left" vertical="center" wrapText="1"/>
    </xf>
    <xf numFmtId="0" fontId="52" fillId="0" borderId="18" xfId="0" applyFont="1" applyBorder="1" applyAlignment="1">
      <alignment horizontal="left" vertical="center" wrapText="1"/>
    </xf>
    <xf numFmtId="0" fontId="53" fillId="5" borderId="0" xfId="0" applyFont="1" applyFill="1" applyAlignment="1">
      <alignment horizontal="left" vertical="center"/>
    </xf>
  </cellXfs>
  <cellStyles count="4">
    <cellStyle name="Normal" xfId="0" builtinId="0"/>
    <cellStyle name="Normal 2" xfId="1" xr:uid="{00000000-0005-0000-0000-000002000000}"/>
    <cellStyle name="Normal 2 2" xfId="3" xr:uid="{00000000-0005-0000-0000-000003000000}"/>
    <cellStyle name="Normal 3" xfId="2" xr:uid="{00000000-0005-0000-0000-000004000000}"/>
  </cellStyles>
  <dxfs count="47">
    <dxf>
      <font>
        <color rgb="FF44546A"/>
      </font>
      <fill>
        <patternFill patternType="solid">
          <fgColor indexed="64"/>
          <bgColor rgb="FFE7E6E6"/>
        </patternFill>
      </fill>
    </dxf>
    <dxf>
      <font>
        <color rgb="FF44546A"/>
      </font>
      <fill>
        <patternFill patternType="solid">
          <fgColor indexed="64"/>
          <bgColor rgb="FFFFF3B0"/>
        </patternFill>
      </fill>
    </dxf>
    <dxf>
      <font>
        <color rgb="FF44546A"/>
      </font>
      <fill>
        <patternFill patternType="solid">
          <fgColor indexed="64"/>
          <bgColor rgb="FFFFD500"/>
        </patternFill>
      </fill>
    </dxf>
    <dxf>
      <font>
        <color rgb="FFFFFFFF"/>
      </font>
      <fill>
        <patternFill patternType="solid">
          <fgColor indexed="64"/>
          <bgColor rgb="FFCD006E"/>
        </patternFill>
      </fill>
    </dxf>
    <dxf>
      <font>
        <b/>
        <i val="0"/>
        <color rgb="FFFFFFFF"/>
      </font>
      <fill>
        <patternFill patternType="solid">
          <fgColor indexed="64"/>
          <bgColor rgb="FFCD006E"/>
        </patternFill>
      </fill>
    </dxf>
    <dxf>
      <font>
        <b/>
        <i val="0"/>
        <color rgb="FFFFFFFF"/>
      </font>
      <fill>
        <patternFill patternType="solid">
          <fgColor indexed="64"/>
          <bgColor rgb="FFCD006E"/>
        </patternFill>
      </fill>
    </dxf>
    <dxf>
      <font>
        <b/>
        <i val="0"/>
        <color rgb="FF44546A"/>
      </font>
      <fill>
        <patternFill patternType="solid">
          <fgColor indexed="64"/>
          <bgColor rgb="FFE7E6E6"/>
        </patternFill>
      </fill>
    </dxf>
    <dxf>
      <font>
        <b/>
        <i val="0"/>
        <color rgb="FF44546A"/>
      </font>
      <fill>
        <patternFill patternType="solid">
          <fgColor indexed="64"/>
          <bgColor rgb="FFFFD500"/>
        </patternFill>
      </fill>
    </dxf>
    <dxf>
      <font>
        <b/>
        <i val="0"/>
        <color rgb="FFFFFFFF"/>
      </font>
      <fill>
        <patternFill patternType="solid">
          <fgColor indexed="64"/>
          <bgColor rgb="FFCD006E"/>
        </patternFill>
      </fill>
    </dxf>
    <dxf>
      <font>
        <b val="0"/>
        <i/>
        <color rgb="FF44546A"/>
      </font>
      <fill>
        <patternFill patternType="solid">
          <fgColor indexed="64"/>
          <bgColor rgb="FFE7E6E6"/>
        </patternFill>
      </fill>
    </dxf>
    <dxf>
      <font>
        <b/>
        <i val="0"/>
        <color rgb="FF44546A"/>
      </font>
      <fill>
        <patternFill patternType="solid">
          <fgColor indexed="64"/>
          <bgColor rgb="FFE7E6E6"/>
        </patternFill>
      </fill>
    </dxf>
    <dxf>
      <font>
        <b/>
        <i val="0"/>
        <color rgb="FFFFFFFF"/>
      </font>
      <fill>
        <patternFill patternType="solid">
          <fgColor indexed="64"/>
          <bgColor rgb="FFCD006E"/>
        </patternFill>
      </fill>
    </dxf>
    <dxf>
      <font>
        <b/>
        <i val="0"/>
        <color rgb="FF44546A"/>
      </font>
      <fill>
        <patternFill patternType="solid">
          <fgColor indexed="64"/>
          <bgColor rgb="FFE7E6E6"/>
        </patternFill>
      </fill>
    </dxf>
    <dxf>
      <font>
        <b/>
        <i val="0"/>
        <color rgb="FF44546A"/>
      </font>
      <fill>
        <patternFill patternType="solid">
          <fgColor indexed="64"/>
          <bgColor rgb="FFCCE5FF"/>
        </patternFill>
      </fill>
    </dxf>
    <dxf>
      <font>
        <b/>
        <i val="0"/>
        <color rgb="FF44546A"/>
      </font>
      <fill>
        <patternFill patternType="solid">
          <fgColor indexed="64"/>
          <bgColor rgb="FF99CCFF"/>
        </patternFill>
      </fill>
    </dxf>
    <dxf>
      <font>
        <b/>
        <i val="0"/>
        <color rgb="FFFFFFFF"/>
      </font>
      <fill>
        <patternFill patternType="solid">
          <fgColor indexed="64"/>
          <bgColor rgb="FF007BFF"/>
        </patternFill>
      </fill>
    </dxf>
    <dxf>
      <font>
        <b/>
        <i val="0"/>
        <color rgb="FF44546A"/>
      </font>
      <fill>
        <patternFill patternType="solid">
          <fgColor indexed="64"/>
          <bgColor rgb="FFE7E6E6"/>
        </patternFill>
      </fill>
    </dxf>
    <dxf>
      <font>
        <b/>
        <i val="0"/>
        <color rgb="FF44546A"/>
      </font>
      <fill>
        <patternFill patternType="solid">
          <fgColor indexed="64"/>
          <bgColor rgb="FFFFF3B0"/>
        </patternFill>
      </fill>
    </dxf>
    <dxf>
      <font>
        <b/>
        <i val="0"/>
        <color rgb="FF44546A"/>
      </font>
      <fill>
        <patternFill patternType="solid">
          <fgColor indexed="64"/>
          <bgColor rgb="FFFFD500"/>
        </patternFill>
      </fill>
    </dxf>
    <dxf>
      <font>
        <b/>
        <i val="0"/>
        <color rgb="FFFFFFFF"/>
      </font>
      <fill>
        <patternFill patternType="solid">
          <fgColor indexed="64"/>
          <bgColor rgb="FFCD006E"/>
        </patternFill>
      </fill>
    </dxf>
    <dxf>
      <font>
        <b/>
        <i val="0"/>
        <color rgb="FF44546A"/>
      </font>
      <fill>
        <patternFill patternType="solid">
          <fgColor indexed="64"/>
          <bgColor rgb="FFE7E6E6"/>
        </patternFill>
      </fill>
    </dxf>
    <dxf>
      <font>
        <b/>
        <i val="0"/>
        <color rgb="FF44546A"/>
      </font>
      <fill>
        <patternFill patternType="solid">
          <fgColor indexed="64"/>
          <bgColor rgb="FFFFF3B0"/>
        </patternFill>
      </fill>
    </dxf>
    <dxf>
      <font>
        <b/>
        <i val="0"/>
        <color rgb="FF44546A"/>
      </font>
      <fill>
        <patternFill patternType="solid">
          <fgColor indexed="64"/>
          <bgColor rgb="FFFFD500"/>
        </patternFill>
      </fill>
    </dxf>
    <dxf>
      <font>
        <b/>
        <i val="0"/>
        <color rgb="FFFFFFFF"/>
      </font>
      <fill>
        <patternFill patternType="solid">
          <fgColor indexed="64"/>
          <bgColor rgb="FFCD006E"/>
        </patternFill>
      </fill>
    </dxf>
    <dxf>
      <font>
        <b/>
        <i val="0"/>
        <color rgb="FF44546A"/>
      </font>
      <fill>
        <patternFill patternType="solid">
          <fgColor indexed="64"/>
          <bgColor rgb="FFE7E6E6"/>
        </patternFill>
      </fill>
    </dxf>
    <dxf>
      <font>
        <b/>
        <i val="0"/>
        <color rgb="FF44546A"/>
      </font>
      <fill>
        <patternFill patternType="solid">
          <fgColor indexed="64"/>
          <bgColor rgb="FFCCE5FF"/>
        </patternFill>
      </fill>
    </dxf>
    <dxf>
      <font>
        <b/>
        <i val="0"/>
        <color rgb="FF44546A"/>
      </font>
      <fill>
        <patternFill patternType="solid">
          <fgColor indexed="64"/>
          <bgColor rgb="FF99CCFF"/>
        </patternFill>
      </fill>
    </dxf>
    <dxf>
      <font>
        <b/>
        <i val="0"/>
        <color rgb="FFFFFFFF"/>
      </font>
      <fill>
        <patternFill patternType="solid">
          <fgColor indexed="64"/>
          <bgColor rgb="FF007BFF"/>
        </patternFill>
      </fill>
    </dxf>
    <dxf>
      <font>
        <color rgb="FF44546A"/>
      </font>
      <fill>
        <patternFill patternType="solid">
          <fgColor indexed="64"/>
          <bgColor rgb="FFE7E6E6"/>
        </patternFill>
      </fill>
    </dxf>
    <dxf>
      <font>
        <b/>
        <i val="0"/>
        <color rgb="FFFFFFFF"/>
      </font>
      <fill>
        <patternFill patternType="solid">
          <fgColor indexed="64"/>
          <bgColor rgb="FFCD006E"/>
        </patternFill>
      </fill>
    </dxf>
    <dxf>
      <font>
        <b/>
        <i val="0"/>
        <color rgb="FFFFFFFF"/>
      </font>
      <fill>
        <patternFill patternType="solid">
          <fgColor indexed="64"/>
          <bgColor rgb="FFCD006E"/>
        </patternFill>
      </fill>
    </dxf>
    <dxf>
      <font>
        <b/>
        <i val="0"/>
        <color rgb="FF44546A"/>
      </font>
      <fill>
        <patternFill patternType="solid">
          <fgColor indexed="64"/>
          <bgColor rgb="FFE7E6E6"/>
        </patternFill>
      </fill>
    </dxf>
    <dxf>
      <font>
        <b/>
        <i val="0"/>
        <color rgb="FF44546A"/>
      </font>
      <fill>
        <patternFill patternType="solid">
          <fgColor indexed="64"/>
          <bgColor rgb="FFCCE5FF"/>
        </patternFill>
      </fill>
    </dxf>
    <dxf>
      <font>
        <b/>
        <i val="0"/>
        <color rgb="FF44546A"/>
      </font>
      <fill>
        <patternFill patternType="solid">
          <fgColor indexed="64"/>
          <bgColor rgb="FF99CCFF"/>
        </patternFill>
      </fill>
    </dxf>
    <dxf>
      <font>
        <b/>
        <i val="0"/>
        <color rgb="FFFFFFFF"/>
      </font>
      <fill>
        <patternFill patternType="solid">
          <fgColor indexed="64"/>
          <bgColor rgb="FF007BFF"/>
        </patternFill>
      </fill>
    </dxf>
    <dxf>
      <font>
        <b/>
        <i val="0"/>
        <color rgb="FF44546A"/>
      </font>
      <fill>
        <patternFill patternType="solid">
          <fgColor indexed="64"/>
          <bgColor rgb="FFE7E6E6"/>
        </patternFill>
      </fill>
    </dxf>
    <dxf>
      <font>
        <b/>
        <i val="0"/>
        <color rgb="FF44546A"/>
      </font>
      <fill>
        <patternFill patternType="solid">
          <fgColor indexed="64"/>
          <bgColor rgb="FFFFF3B0"/>
        </patternFill>
      </fill>
    </dxf>
    <dxf>
      <font>
        <b/>
        <i val="0"/>
        <color rgb="FF44546A"/>
      </font>
      <fill>
        <patternFill patternType="solid">
          <fgColor indexed="64"/>
          <bgColor rgb="FFFFD500"/>
        </patternFill>
      </fill>
    </dxf>
    <dxf>
      <font>
        <b/>
        <i val="0"/>
        <color rgb="FFFFFFFF"/>
      </font>
      <fill>
        <patternFill patternType="solid">
          <fgColor indexed="64"/>
          <bgColor rgb="FFCD006E"/>
        </patternFill>
      </fill>
    </dxf>
    <dxf>
      <font>
        <b/>
        <i val="0"/>
        <color rgb="FF44546A"/>
      </font>
      <fill>
        <patternFill patternType="solid">
          <fgColor indexed="64"/>
          <bgColor rgb="FFE7E6E6"/>
        </patternFill>
      </fill>
    </dxf>
    <dxf>
      <font>
        <b/>
        <i val="0"/>
        <color rgb="FF44546A"/>
      </font>
      <fill>
        <patternFill patternType="solid">
          <fgColor indexed="64"/>
          <bgColor rgb="FFFFF3B0"/>
        </patternFill>
      </fill>
    </dxf>
    <dxf>
      <font>
        <b/>
        <i val="0"/>
        <color rgb="FF44546A"/>
      </font>
      <fill>
        <patternFill patternType="solid">
          <fgColor indexed="64"/>
          <bgColor rgb="FFFFD500"/>
        </patternFill>
      </fill>
    </dxf>
    <dxf>
      <font>
        <b/>
        <i val="0"/>
        <color rgb="FFFFFFFF"/>
      </font>
      <fill>
        <patternFill patternType="solid">
          <fgColor indexed="64"/>
          <bgColor rgb="FFCD006E"/>
        </patternFill>
      </fill>
    </dxf>
    <dxf>
      <font>
        <b/>
        <i val="0"/>
        <color rgb="FF44546A"/>
      </font>
      <fill>
        <patternFill patternType="solid">
          <fgColor indexed="64"/>
          <bgColor rgb="FFE7E6E6"/>
        </patternFill>
      </fill>
    </dxf>
    <dxf>
      <font>
        <b/>
        <i val="0"/>
        <color rgb="FF44546A"/>
      </font>
      <fill>
        <patternFill patternType="solid">
          <fgColor indexed="64"/>
          <bgColor rgb="FFCCE5FF"/>
        </patternFill>
      </fill>
    </dxf>
    <dxf>
      <font>
        <b/>
        <i val="0"/>
        <color rgb="FF44546A"/>
      </font>
      <fill>
        <patternFill patternType="solid">
          <fgColor indexed="64"/>
          <bgColor rgb="FF99CCFF"/>
        </patternFill>
      </fill>
    </dxf>
    <dxf>
      <font>
        <b/>
        <i val="0"/>
        <color rgb="FFFFFFFF"/>
      </font>
      <fill>
        <patternFill patternType="solid">
          <fgColor indexed="64"/>
          <bgColor rgb="FF007BFF"/>
        </patternFill>
      </fill>
    </dxf>
  </dxfs>
  <tableStyles count="0" defaultTableStyle="TableStyleMedium2" defaultPivotStyle="PivotStyleLight16"/>
  <colors>
    <mruColors>
      <color rgb="FFFB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rgbClr val="005BBF"/>
                </a:solidFill>
                <a:latin typeface="Aptos"/>
                <a:ea typeface="Aptos"/>
                <a:cs typeface="Aptos"/>
              </a:defRPr>
            </a:pPr>
            <a:r>
              <a:rPr lang="en-US"/>
              <a:t>Risques nets par niveau</a:t>
            </a:r>
          </a:p>
        </c:rich>
      </c:tx>
      <c:overlay val="0"/>
      <c:spPr>
        <a:noFill/>
        <a:ln>
          <a:noFill/>
        </a:ln>
        <a:effectLst/>
      </c:spPr>
      <c:txPr>
        <a:bodyPr rot="0" spcFirstLastPara="1" vertOverflow="ellipsis" vert="horz" wrap="square" anchor="ctr" anchorCtr="1"/>
        <a:lstStyle/>
        <a:p>
          <a:pPr>
            <a:defRPr sz="1200" b="1" i="0" u="none" strike="noStrike" kern="1200" spc="0" baseline="0">
              <a:solidFill>
                <a:srgbClr val="005BBF"/>
              </a:solidFill>
              <a:latin typeface="Aptos"/>
              <a:ea typeface="Aptos"/>
              <a:cs typeface="Aptos"/>
            </a:defRPr>
          </a:pPr>
          <a:endParaRPr lang="fr-FR"/>
        </a:p>
      </c:txPr>
    </c:title>
    <c:autoTitleDeleted val="0"/>
    <c:plotArea>
      <c:layout/>
      <c:barChart>
        <c:barDir val="col"/>
        <c:grouping val="clustered"/>
        <c:varyColors val="0"/>
        <c:ser>
          <c:idx val="0"/>
          <c:order val="0"/>
          <c:tx>
            <c:strRef>
              <c:f>'Tableau de bord'!$C$21</c:f>
              <c:strCache>
                <c:ptCount val="1"/>
                <c:pt idx="0">
                  <c:v>Nombre de risques</c:v>
                </c:pt>
              </c:strCache>
            </c:strRef>
          </c:tx>
          <c:spPr>
            <a:solidFill>
              <a:srgbClr val="007B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4546A"/>
                    </a:solidFill>
                    <a:latin typeface="Aptos"/>
                    <a:ea typeface="Aptos"/>
                    <a:cs typeface="Apto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'Tableau de bord'!$B$22:$B$25</c:f>
              <c:strCache>
                <c:ptCount val="4"/>
                <c:pt idx="0">
                  <c:v>Faible</c:v>
                </c:pt>
                <c:pt idx="1">
                  <c:v>Modéré</c:v>
                </c:pt>
                <c:pt idx="2">
                  <c:v>Élevé</c:v>
                </c:pt>
                <c:pt idx="3">
                  <c:v>Critique</c:v>
                </c:pt>
              </c:strCache>
            </c:strRef>
          </c:cat>
          <c:val>
            <c:numRef>
              <c:f>'Tableau de bord'!$C$22:$C$25</c:f>
              <c:numCache>
                <c:formatCode>0;;"–"</c:formatCode>
                <c:ptCount val="4"/>
                <c:pt idx="0">
                  <c:v>0</c:v>
                </c:pt>
                <c:pt idx="1">
                  <c:v>1</c:v>
                </c:pt>
                <c:pt idx="2">
                  <c:v>1</c:v>
                </c:pt>
                <c:pt idx="3">
                  <c:v>0</c:v>
                </c:pt>
              </c:numCache>
            </c:numRef>
          </c:val>
          <c:extLst>
            <c:ext xmlns:c16="http://schemas.microsoft.com/office/drawing/2014/chart" uri="{C3380CC4-5D6E-409C-BE32-E72D297353CC}">
              <c16:uniqueId val="{00000000-B132-4757-B728-4B9D44719FF5}"/>
            </c:ext>
          </c:extLst>
        </c:ser>
        <c:dLbls>
          <c:showLegendKey val="0"/>
          <c:showVal val="0"/>
          <c:showCatName val="0"/>
          <c:showSerName val="0"/>
          <c:showPercent val="0"/>
          <c:showBubbleSize val="0"/>
        </c:dLbls>
        <c:gapWidth val="219"/>
        <c:overlap val="-27"/>
        <c:axId val="2077834559"/>
        <c:axId val="1869310735"/>
      </c:barChart>
      <c:catAx>
        <c:axId val="2077834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4546A"/>
                </a:solidFill>
                <a:latin typeface="Aptos"/>
                <a:ea typeface="Aptos"/>
                <a:cs typeface="Aptos"/>
              </a:defRPr>
            </a:pPr>
            <a:endParaRPr lang="fr-FR"/>
          </a:p>
        </c:txPr>
        <c:crossAx val="1869310735"/>
        <c:crosses val="autoZero"/>
        <c:auto val="1"/>
        <c:lblAlgn val="ctr"/>
        <c:lblOffset val="100"/>
        <c:noMultiLvlLbl val="0"/>
      </c:catAx>
      <c:valAx>
        <c:axId val="1869310735"/>
        <c:scaling>
          <c:orientation val="minMax"/>
          <c:min val="0"/>
        </c:scaling>
        <c:delete val="0"/>
        <c:axPos val="l"/>
        <c:numFmt formatCode="0;;&quot;–&quot;"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44546A"/>
                </a:solidFill>
                <a:latin typeface="Aptos"/>
                <a:ea typeface="Aptos"/>
                <a:cs typeface="Aptos"/>
              </a:defRPr>
            </a:pPr>
            <a:endParaRPr lang="fr-FR"/>
          </a:p>
        </c:txPr>
        <c:crossAx val="2077834559"/>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2" Type="http://schemas.openxmlformats.org/officeDocument/2006/relationships/image" Target="../media/image1.tmp"/><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tmp"/></Relationships>
</file>

<file path=xl/drawings/_rels/drawing5.xml.rels><?xml version="1.0" encoding="UTF-8" standalone="yes"?>
<Relationships xmlns="http://schemas.openxmlformats.org/package/2006/relationships"><Relationship Id="rId1" Type="http://schemas.openxmlformats.org/officeDocument/2006/relationships/image" Target="../media/image1.tmp"/></Relationships>
</file>

<file path=xl/drawings/_rels/drawing6.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oneCellAnchor>
    <xdr:from>
      <xdr:col>0</xdr:col>
      <xdr:colOff>127000</xdr:colOff>
      <xdr:row>0</xdr:row>
      <xdr:rowOff>114300</xdr:rowOff>
    </xdr:from>
    <xdr:ext cx="1384300" cy="406400"/>
    <xdr:pic>
      <xdr:nvPicPr>
        <xdr:cNvPr id="2" name="Logo uPsilience" descr="Logo uPsilience">
          <a:extLst>
            <a:ext uri="{FF2B5EF4-FFF2-40B4-BE49-F238E27FC236}">
              <a16:creationId xmlns:a16="http://schemas.microsoft.com/office/drawing/2014/main" id="{272D847D-9F14-C96B-D49A-F508294D41A8}"/>
            </a:ext>
          </a:extLst>
        </xdr:cNvPr>
        <xdr:cNvPicPr>
          <a:picLocks noChangeAspect="1"/>
        </xdr:cNvPicPr>
      </xdr:nvPicPr>
      <xdr:blipFill>
        <a:blip xmlns:r="http://schemas.openxmlformats.org/officeDocument/2006/relationships" r:embed="rId1"/>
        <a:stretch>
          <a:fillRect/>
        </a:stretch>
      </xdr:blipFill>
      <xdr:spPr>
        <a:xfrm>
          <a:off x="127000" y="114300"/>
          <a:ext cx="1384300" cy="4064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12</xdr:col>
      <xdr:colOff>1295400</xdr:colOff>
      <xdr:row>0</xdr:row>
      <xdr:rowOff>114300</xdr:rowOff>
    </xdr:from>
    <xdr:ext cx="1384300" cy="406400"/>
    <xdr:pic>
      <xdr:nvPicPr>
        <xdr:cNvPr id="2" name="Logo uPsilience" descr="Logo uPsilience">
          <a:extLst>
            <a:ext uri="{FF2B5EF4-FFF2-40B4-BE49-F238E27FC236}">
              <a16:creationId xmlns:a16="http://schemas.microsoft.com/office/drawing/2014/main" id="{9A84A248-F7FA-5824-1CFB-E674D268F9BE}"/>
            </a:ext>
          </a:extLst>
        </xdr:cNvPr>
        <xdr:cNvPicPr>
          <a:picLocks noChangeAspect="1"/>
        </xdr:cNvPicPr>
      </xdr:nvPicPr>
      <xdr:blipFill>
        <a:blip xmlns:r="http://schemas.openxmlformats.org/officeDocument/2006/relationships" r:embed="rId1"/>
        <a:stretch>
          <a:fillRect/>
        </a:stretch>
      </xdr:blipFill>
      <xdr:spPr>
        <a:xfrm>
          <a:off x="19900900" y="114300"/>
          <a:ext cx="1384300" cy="4064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5</xdr:col>
      <xdr:colOff>0</xdr:colOff>
      <xdr:row>19</xdr:row>
      <xdr:rowOff>0</xdr:rowOff>
    </xdr:from>
    <xdr:to>
      <xdr:col>12</xdr:col>
      <xdr:colOff>0</xdr:colOff>
      <xdr:row>26</xdr:row>
      <xdr:rowOff>0</xdr:rowOff>
    </xdr:to>
    <xdr:graphicFrame macro="">
      <xdr:nvGraphicFramePr>
        <xdr:cNvPr id="3" name="RepartitionNiveauNet">
          <a:extLst>
            <a:ext uri="{FF2B5EF4-FFF2-40B4-BE49-F238E27FC236}">
              <a16:creationId xmlns:a16="http://schemas.microsoft.com/office/drawing/2014/main" id="{0436CA79-08C4-1002-E1D2-A916AB35C9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127000</xdr:colOff>
      <xdr:row>0</xdr:row>
      <xdr:rowOff>114300</xdr:rowOff>
    </xdr:from>
    <xdr:ext cx="1384300" cy="406400"/>
    <xdr:pic>
      <xdr:nvPicPr>
        <xdr:cNvPr id="4" name="Logo uPsilience" descr="Logo uPsilience">
          <a:extLst>
            <a:ext uri="{FF2B5EF4-FFF2-40B4-BE49-F238E27FC236}">
              <a16:creationId xmlns:a16="http://schemas.microsoft.com/office/drawing/2014/main" id="{9198A3BB-6F7A-0805-BCF8-E3B948FF7977}"/>
            </a:ext>
          </a:extLst>
        </xdr:cNvPr>
        <xdr:cNvPicPr>
          <a:picLocks noChangeAspect="1"/>
        </xdr:cNvPicPr>
      </xdr:nvPicPr>
      <xdr:blipFill>
        <a:blip xmlns:r="http://schemas.openxmlformats.org/officeDocument/2006/relationships" r:embed="rId2"/>
        <a:stretch>
          <a:fillRect/>
        </a:stretch>
      </xdr:blipFill>
      <xdr:spPr>
        <a:xfrm>
          <a:off x="127000" y="114300"/>
          <a:ext cx="1384300" cy="4064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127000</xdr:colOff>
      <xdr:row>0</xdr:row>
      <xdr:rowOff>114300</xdr:rowOff>
    </xdr:from>
    <xdr:ext cx="1384300" cy="406400"/>
    <xdr:pic>
      <xdr:nvPicPr>
        <xdr:cNvPr id="4" name="Logo uPsilience" descr="Logo uPsilience">
          <a:extLst>
            <a:ext uri="{FF2B5EF4-FFF2-40B4-BE49-F238E27FC236}">
              <a16:creationId xmlns:a16="http://schemas.microsoft.com/office/drawing/2014/main" id="{29B608F9-F5E8-F52D-9B5E-E0BB1338E655}"/>
            </a:ext>
          </a:extLst>
        </xdr:cNvPr>
        <xdr:cNvPicPr>
          <a:picLocks noChangeAspect="1"/>
        </xdr:cNvPicPr>
      </xdr:nvPicPr>
      <xdr:blipFill>
        <a:blip xmlns:r="http://schemas.openxmlformats.org/officeDocument/2006/relationships" r:embed="rId1"/>
        <a:stretch>
          <a:fillRect/>
        </a:stretch>
      </xdr:blipFill>
      <xdr:spPr>
        <a:xfrm>
          <a:off x="127000" y="114300"/>
          <a:ext cx="1384300" cy="4064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127000</xdr:colOff>
      <xdr:row>0</xdr:row>
      <xdr:rowOff>114300</xdr:rowOff>
    </xdr:from>
    <xdr:ext cx="1384300" cy="406400"/>
    <xdr:pic>
      <xdr:nvPicPr>
        <xdr:cNvPr id="2" name="Logo uPsilience" descr="Logo uPsilience">
          <a:extLst>
            <a:ext uri="{FF2B5EF4-FFF2-40B4-BE49-F238E27FC236}">
              <a16:creationId xmlns:a16="http://schemas.microsoft.com/office/drawing/2014/main" id="{F74A34E5-7C96-DBDE-C441-5FBF8C3F0DB4}"/>
            </a:ext>
          </a:extLst>
        </xdr:cNvPr>
        <xdr:cNvPicPr>
          <a:picLocks noChangeAspect="1"/>
        </xdr:cNvPicPr>
      </xdr:nvPicPr>
      <xdr:blipFill>
        <a:blip xmlns:r="http://schemas.openxmlformats.org/officeDocument/2006/relationships" r:embed="rId1"/>
        <a:stretch>
          <a:fillRect/>
        </a:stretch>
      </xdr:blipFill>
      <xdr:spPr>
        <a:xfrm>
          <a:off x="127000" y="114300"/>
          <a:ext cx="1384300" cy="4064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127000</xdr:colOff>
      <xdr:row>0</xdr:row>
      <xdr:rowOff>114300</xdr:rowOff>
    </xdr:from>
    <xdr:ext cx="1384300" cy="406400"/>
    <xdr:pic>
      <xdr:nvPicPr>
        <xdr:cNvPr id="2" name="Logo uPsilience" descr="Logo uPsilience">
          <a:extLst>
            <a:ext uri="{FF2B5EF4-FFF2-40B4-BE49-F238E27FC236}">
              <a16:creationId xmlns:a16="http://schemas.microsoft.com/office/drawing/2014/main" id="{82CB1E8D-54C3-2A5D-AE27-85A8D7CE9A4D}"/>
            </a:ext>
          </a:extLst>
        </xdr:cNvPr>
        <xdr:cNvPicPr>
          <a:picLocks noChangeAspect="1"/>
        </xdr:cNvPicPr>
      </xdr:nvPicPr>
      <xdr:blipFill>
        <a:blip xmlns:r="http://schemas.openxmlformats.org/officeDocument/2006/relationships" r:embed="rId1"/>
        <a:stretch>
          <a:fillRect/>
        </a:stretch>
      </xdr:blipFill>
      <xdr:spPr>
        <a:xfrm>
          <a:off x="127000" y="114300"/>
          <a:ext cx="1384300" cy="406400"/>
        </a:xfrm>
        <a:prstGeom prst="rect">
          <a:avLst/>
        </a:prstGeom>
      </xdr:spPr>
    </xdr:pic>
    <xdr:clientData/>
  </xdr:oneCellAnchor>
</xdr:wsDr>
</file>

<file path=xl/theme/theme1.xml><?xml version="1.0" encoding="utf-8"?>
<a:theme xmlns:a="http://schemas.openxmlformats.org/drawingml/2006/main" name="Mon thème">
  <a:themeElements>
    <a:clrScheme name="uPsilience 2">
      <a:dk1>
        <a:sysClr val="windowText" lastClr="000000"/>
      </a:dk1>
      <a:lt1>
        <a:sysClr val="window" lastClr="FFFFFF"/>
      </a:lt1>
      <a:dk2>
        <a:srgbClr val="44546A"/>
      </a:dk2>
      <a:lt2>
        <a:srgbClr val="E7E6E6"/>
      </a:lt2>
      <a:accent1>
        <a:srgbClr val="007BFF"/>
      </a:accent1>
      <a:accent2>
        <a:srgbClr val="FFD500"/>
      </a:accent2>
      <a:accent3>
        <a:srgbClr val="8067D3"/>
      </a:accent3>
      <a:accent4>
        <a:srgbClr val="CD006E"/>
      </a:accent4>
      <a:accent5>
        <a:srgbClr val="F56A00"/>
      </a:accent5>
      <a:accent6>
        <a:srgbClr val="70AD47"/>
      </a:accent6>
      <a:hlink>
        <a:srgbClr val="0563C1"/>
      </a:hlink>
      <a:folHlink>
        <a:srgbClr val="954F72"/>
      </a:folHlink>
    </a:clrScheme>
    <a:fontScheme name="uP'silience">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Thème 2019" id="{761D57B7-BA01-4F5B-ACF9-627CDD825740}" vid="{EAD1786F-E5ED-4D6B-910C-1C48AC9C3549}"/>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A8B73E1-5748-4B9E-AC4D-F5F85910D58A}">
  <we:reference id="29673e3c-d826-4f00-92ee-162334a52b1a" version="1.0.0.8" store="EXCatalog" storeType="EXCatalog"/>
  <we:alternateReferences>
    <we:reference id="WA200009404" version="1.0.0.8" store="fr-FR" storeType="OMEX"/>
  </we:alternateReferences>
  <we:properties>
    <we:property name="claude.fileId" value="&quot;47649d4c-ba17-491c-ba9d-301514d9e04d&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EE613-8846-4778-9CD6-CA700190B3DC}">
  <sheetPr>
    <tabColor rgb="FF005BBF"/>
    <pageSetUpPr fitToPage="1"/>
  </sheetPr>
  <dimension ref="A1:AZ59"/>
  <sheetViews>
    <sheetView showGridLines="0" topLeftCell="A48" zoomScaleNormal="100" workbookViewId="0">
      <selection activeCell="D62" sqref="D62"/>
    </sheetView>
  </sheetViews>
  <sheetFormatPr baseColWidth="10" defaultRowHeight="13" x14ac:dyDescent="0.3"/>
  <cols>
    <col min="1" max="1" width="3.26953125" style="8" customWidth="1"/>
    <col min="2" max="2" width="47.26953125" style="8" customWidth="1"/>
    <col min="3" max="3" width="32.7265625" style="8" customWidth="1"/>
    <col min="4" max="4" width="54.54296875" style="8" customWidth="1"/>
    <col min="5" max="5" width="25.453125" style="8" customWidth="1"/>
    <col min="6" max="6" width="27.26953125" style="8" customWidth="1"/>
    <col min="7" max="8" width="16.36328125" style="8" customWidth="1"/>
    <col min="9" max="52" width="10.90625" style="8"/>
  </cols>
  <sheetData>
    <row r="1" spans="1:52" ht="26" customHeight="1" x14ac:dyDescent="0.3">
      <c r="A1" s="206"/>
      <c r="B1" s="220"/>
      <c r="C1" s="220"/>
      <c r="D1" s="246" t="s">
        <v>309</v>
      </c>
      <c r="E1" s="247"/>
      <c r="F1" s="247"/>
      <c r="G1" s="247"/>
      <c r="H1" s="247"/>
      <c r="I1" s="247"/>
      <c r="J1" s="247"/>
      <c r="K1" s="247"/>
      <c r="L1" s="247"/>
      <c r="M1" s="247"/>
    </row>
    <row r="2" spans="1:52" ht="26" customHeight="1" x14ac:dyDescent="0.3">
      <c r="A2" s="220"/>
      <c r="B2" s="220"/>
      <c r="C2" s="220"/>
      <c r="D2" s="247"/>
      <c r="E2" s="247"/>
      <c r="F2" s="247"/>
      <c r="G2" s="247"/>
      <c r="H2" s="247"/>
      <c r="I2" s="247"/>
      <c r="J2" s="247"/>
      <c r="K2" s="247"/>
      <c r="L2" s="247"/>
      <c r="M2" s="247"/>
    </row>
    <row r="3" spans="1:52" ht="6" customHeight="1" x14ac:dyDescent="0.3">
      <c r="A3" s="9"/>
      <c r="B3" s="9"/>
      <c r="C3" s="9"/>
      <c r="D3" s="9"/>
      <c r="E3" s="9"/>
      <c r="F3" s="9"/>
      <c r="G3" s="9"/>
      <c r="H3" s="9"/>
    </row>
    <row r="4" spans="1:52" ht="12" customHeight="1" x14ac:dyDescent="0.3"/>
    <row r="5" spans="1:52" ht="21" x14ac:dyDescent="0.5">
      <c r="A5" s="10" t="s">
        <v>29</v>
      </c>
    </row>
    <row r="6" spans="1:52" ht="12" customHeight="1" x14ac:dyDescent="0.3"/>
    <row r="7" spans="1:52" ht="26" customHeight="1" thickBot="1" x14ac:dyDescent="0.35">
      <c r="A7" s="216" t="s">
        <v>30</v>
      </c>
      <c r="B7" s="217"/>
      <c r="C7" s="217"/>
      <c r="D7" s="217"/>
      <c r="E7" s="217"/>
      <c r="F7" s="217"/>
      <c r="G7" s="217"/>
      <c r="H7" s="217"/>
    </row>
    <row r="8" spans="1:52" s="245" customFormat="1" ht="36.5" customHeight="1" thickTop="1" x14ac:dyDescent="0.3">
      <c r="A8" s="242"/>
      <c r="B8" s="243" t="s">
        <v>31</v>
      </c>
      <c r="C8" s="244"/>
      <c r="D8" s="244"/>
      <c r="E8" s="244"/>
      <c r="F8" s="244"/>
      <c r="G8" s="244"/>
      <c r="H8" s="244"/>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row>
    <row r="9" spans="1:52" s="245" customFormat="1" x14ac:dyDescent="0.3">
      <c r="A9" s="242"/>
      <c r="B9" s="243" t="s">
        <v>32</v>
      </c>
      <c r="C9" s="244"/>
      <c r="D9" s="244"/>
      <c r="E9" s="244"/>
      <c r="F9" s="244"/>
      <c r="G9" s="244"/>
      <c r="H9" s="244"/>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row>
    <row r="10" spans="1:52" ht="12" customHeight="1" x14ac:dyDescent="0.3"/>
    <row r="11" spans="1:52" ht="26" customHeight="1" thickBot="1" x14ac:dyDescent="0.35">
      <c r="A11" s="248" t="s">
        <v>336</v>
      </c>
      <c r="B11" s="217"/>
      <c r="C11" s="217"/>
      <c r="D11" s="217"/>
      <c r="E11" s="217"/>
      <c r="F11" s="217"/>
      <c r="G11" s="217"/>
      <c r="H11" s="217"/>
    </row>
    <row r="12" spans="1:52" ht="15" thickTop="1" x14ac:dyDescent="0.3">
      <c r="B12" s="274" t="s">
        <v>337</v>
      </c>
      <c r="C12" s="12" t="s">
        <v>33</v>
      </c>
      <c r="D12" s="267" t="s">
        <v>34</v>
      </c>
      <c r="E12" s="267"/>
      <c r="F12" s="267"/>
      <c r="G12" s="12" t="s">
        <v>4</v>
      </c>
    </row>
    <row r="13" spans="1:52" ht="14.5" customHeight="1" x14ac:dyDescent="0.3">
      <c r="B13" s="23" t="s">
        <v>35</v>
      </c>
      <c r="C13" s="14" t="s">
        <v>36</v>
      </c>
      <c r="D13" s="251" t="s">
        <v>37</v>
      </c>
      <c r="E13" s="252"/>
      <c r="F13" s="268"/>
      <c r="G13" s="15" t="s">
        <v>38</v>
      </c>
    </row>
    <row r="14" spans="1:52" ht="14.5" customHeight="1" x14ac:dyDescent="0.3">
      <c r="B14" s="24" t="s">
        <v>39</v>
      </c>
      <c r="C14" s="21" t="s">
        <v>40</v>
      </c>
      <c r="D14" s="253" t="s">
        <v>41</v>
      </c>
      <c r="E14" s="254"/>
      <c r="F14" s="269"/>
      <c r="G14" s="22" t="s">
        <v>42</v>
      </c>
    </row>
    <row r="15" spans="1:52" ht="14.5" customHeight="1" x14ac:dyDescent="0.3">
      <c r="B15" s="25" t="s">
        <v>43</v>
      </c>
      <c r="C15" s="17" t="s">
        <v>44</v>
      </c>
      <c r="D15" s="251" t="s">
        <v>45</v>
      </c>
      <c r="E15" s="252"/>
      <c r="F15" s="268"/>
      <c r="G15" s="18" t="s">
        <v>42</v>
      </c>
    </row>
    <row r="16" spans="1:52" ht="14.5" customHeight="1" x14ac:dyDescent="0.3">
      <c r="B16" s="24" t="s">
        <v>46</v>
      </c>
      <c r="C16" s="21" t="s">
        <v>47</v>
      </c>
      <c r="D16" s="270" t="s">
        <v>334</v>
      </c>
      <c r="E16" s="271"/>
      <c r="F16" s="272"/>
      <c r="G16" s="22" t="s">
        <v>48</v>
      </c>
    </row>
    <row r="17" spans="1:52" ht="14.5" customHeight="1" x14ac:dyDescent="0.3">
      <c r="B17" s="25" t="s">
        <v>49</v>
      </c>
      <c r="C17" s="17" t="s">
        <v>50</v>
      </c>
      <c r="D17" s="273" t="s">
        <v>335</v>
      </c>
      <c r="E17" s="252"/>
      <c r="F17" s="268"/>
      <c r="G17" s="18" t="s">
        <v>48</v>
      </c>
    </row>
    <row r="18" spans="1:52" ht="12" customHeight="1" x14ac:dyDescent="0.3"/>
    <row r="19" spans="1:52" ht="26" customHeight="1" thickBot="1" x14ac:dyDescent="0.35">
      <c r="A19" s="248" t="s">
        <v>51</v>
      </c>
      <c r="B19" s="249"/>
      <c r="C19" s="249"/>
      <c r="D19" s="249"/>
      <c r="E19" s="249"/>
      <c r="F19" s="249"/>
      <c r="G19" s="249"/>
      <c r="H19" s="249"/>
    </row>
    <row r="20" spans="1:52" s="245" customFormat="1" ht="33.5" customHeight="1" thickTop="1" x14ac:dyDescent="0.3">
      <c r="A20" s="242"/>
      <c r="B20" s="243" t="s">
        <v>220</v>
      </c>
      <c r="C20" s="244"/>
      <c r="D20" s="244"/>
      <c r="E20" s="244"/>
      <c r="F20" s="244"/>
      <c r="G20" s="244"/>
      <c r="H20" s="244"/>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row>
    <row r="21" spans="1:52" ht="14.5" x14ac:dyDescent="0.3">
      <c r="B21" s="12" t="s">
        <v>217</v>
      </c>
      <c r="C21" s="12" t="s">
        <v>53</v>
      </c>
      <c r="D21" s="12" t="s">
        <v>54</v>
      </c>
      <c r="E21" s="12" t="s">
        <v>218</v>
      </c>
      <c r="F21" s="111" t="s">
        <v>219</v>
      </c>
    </row>
    <row r="22" spans="1:52" ht="14.5" x14ac:dyDescent="0.3">
      <c r="B22" s="26" t="s">
        <v>6</v>
      </c>
      <c r="C22" s="30" t="s">
        <v>55</v>
      </c>
      <c r="D22" s="14" t="s">
        <v>56</v>
      </c>
      <c r="E22" s="14" t="s">
        <v>57</v>
      </c>
      <c r="F22" s="112" t="s">
        <v>214</v>
      </c>
    </row>
    <row r="23" spans="1:52" ht="14.5" x14ac:dyDescent="0.3">
      <c r="B23" s="27" t="s">
        <v>58</v>
      </c>
      <c r="C23" s="31" t="s">
        <v>59</v>
      </c>
      <c r="D23" s="21" t="s">
        <v>60</v>
      </c>
      <c r="E23" s="21" t="s">
        <v>61</v>
      </c>
      <c r="F23" s="113" t="s">
        <v>7</v>
      </c>
    </row>
    <row r="24" spans="1:52" ht="16.5" customHeight="1" x14ac:dyDescent="0.3">
      <c r="B24" s="28" t="s">
        <v>62</v>
      </c>
      <c r="C24" s="32" t="s">
        <v>63</v>
      </c>
      <c r="D24" s="17" t="s">
        <v>64</v>
      </c>
      <c r="E24" s="17" t="s">
        <v>65</v>
      </c>
      <c r="F24" s="260" t="s">
        <v>215</v>
      </c>
    </row>
    <row r="25" spans="1:52" ht="14.5" x14ac:dyDescent="0.3">
      <c r="B25" s="29" t="s">
        <v>66</v>
      </c>
      <c r="C25" s="33" t="s">
        <v>67</v>
      </c>
      <c r="D25" s="21" t="s">
        <v>68</v>
      </c>
      <c r="E25" s="21" t="s">
        <v>69</v>
      </c>
      <c r="F25" s="114" t="s">
        <v>216</v>
      </c>
    </row>
    <row r="26" spans="1:52" ht="12" customHeight="1" x14ac:dyDescent="0.3"/>
    <row r="27" spans="1:52" ht="26" customHeight="1" thickBot="1" x14ac:dyDescent="0.35">
      <c r="A27" s="216" t="s">
        <v>70</v>
      </c>
      <c r="B27" s="217"/>
      <c r="C27" s="217"/>
      <c r="D27" s="217"/>
      <c r="E27" s="217"/>
      <c r="F27" s="217"/>
      <c r="G27" s="217"/>
      <c r="H27" s="217"/>
    </row>
    <row r="28" spans="1:52" ht="15" thickTop="1" x14ac:dyDescent="0.3">
      <c r="B28" s="12" t="s">
        <v>71</v>
      </c>
      <c r="C28" s="12" t="s">
        <v>72</v>
      </c>
    </row>
    <row r="29" spans="1:52" ht="14.5" x14ac:dyDescent="0.3">
      <c r="B29" s="13" t="s">
        <v>73</v>
      </c>
      <c r="C29" s="35">
        <v>5</v>
      </c>
      <c r="D29" s="261" t="s">
        <v>81</v>
      </c>
      <c r="E29" s="262"/>
      <c r="F29" s="262"/>
      <c r="G29" s="262"/>
      <c r="H29" s="262"/>
    </row>
    <row r="30" spans="1:52" ht="14.5" x14ac:dyDescent="0.3">
      <c r="B30" s="20" t="s">
        <v>74</v>
      </c>
      <c r="C30" s="36">
        <v>6</v>
      </c>
      <c r="D30" s="263" t="s">
        <v>82</v>
      </c>
      <c r="E30" s="264"/>
      <c r="F30" s="264"/>
      <c r="G30" s="264"/>
      <c r="H30" s="264"/>
    </row>
    <row r="31" spans="1:52" ht="14.5" x14ac:dyDescent="0.3">
      <c r="B31" s="16" t="s">
        <v>75</v>
      </c>
      <c r="C31" s="37">
        <v>30</v>
      </c>
      <c r="D31" s="263" t="s">
        <v>83</v>
      </c>
      <c r="E31" s="264"/>
      <c r="F31" s="264"/>
      <c r="G31" s="264"/>
      <c r="H31" s="264"/>
    </row>
    <row r="32" spans="1:52" ht="14.5" x14ac:dyDescent="0.3">
      <c r="B32" s="20" t="s">
        <v>76</v>
      </c>
      <c r="C32" s="34" t="s">
        <v>80</v>
      </c>
    </row>
    <row r="33" spans="1:8" ht="14.5" x14ac:dyDescent="0.3">
      <c r="B33" s="16" t="s">
        <v>77</v>
      </c>
      <c r="C33" s="182" t="s">
        <v>304</v>
      </c>
    </row>
    <row r="34" spans="1:8" ht="14.5" x14ac:dyDescent="0.3">
      <c r="B34" s="20" t="s">
        <v>78</v>
      </c>
      <c r="C34" s="38">
        <v>46273</v>
      </c>
    </row>
    <row r="35" spans="1:8" ht="14.5" x14ac:dyDescent="0.3">
      <c r="B35" s="16" t="s">
        <v>79</v>
      </c>
      <c r="C35" s="39"/>
    </row>
    <row r="36" spans="1:8" ht="12" customHeight="1" x14ac:dyDescent="0.3"/>
    <row r="37" spans="1:8" ht="26" customHeight="1" thickBot="1" x14ac:dyDescent="0.35">
      <c r="A37" s="216" t="s">
        <v>84</v>
      </c>
      <c r="B37" s="217"/>
      <c r="C37" s="217"/>
      <c r="D37" s="217"/>
      <c r="E37" s="217"/>
      <c r="F37" s="217"/>
      <c r="G37" s="217"/>
      <c r="H37" s="217"/>
    </row>
    <row r="38" spans="1:8" ht="16.5" thickTop="1" x14ac:dyDescent="0.3">
      <c r="B38" s="40">
        <v>1</v>
      </c>
      <c r="C38" s="218" t="s">
        <v>85</v>
      </c>
      <c r="D38" s="219"/>
      <c r="E38" s="219"/>
      <c r="F38" s="219"/>
      <c r="G38" s="219"/>
      <c r="H38" s="219"/>
    </row>
    <row r="39" spans="1:8" ht="16" x14ac:dyDescent="0.3">
      <c r="B39" s="40">
        <v>2</v>
      </c>
      <c r="C39" s="213" t="s">
        <v>86</v>
      </c>
      <c r="D39" s="214"/>
      <c r="E39" s="214"/>
      <c r="F39" s="214"/>
      <c r="G39" s="214"/>
      <c r="H39" s="214"/>
    </row>
    <row r="40" spans="1:8" ht="16" x14ac:dyDescent="0.3">
      <c r="B40" s="40">
        <v>3</v>
      </c>
      <c r="C40" s="215" t="s">
        <v>87</v>
      </c>
      <c r="D40" s="214"/>
      <c r="E40" s="214"/>
      <c r="F40" s="214"/>
      <c r="G40" s="214"/>
      <c r="H40" s="214"/>
    </row>
    <row r="41" spans="1:8" ht="16" x14ac:dyDescent="0.3">
      <c r="B41" s="40">
        <v>4</v>
      </c>
      <c r="C41" s="213" t="s">
        <v>88</v>
      </c>
      <c r="D41" s="214"/>
      <c r="E41" s="214"/>
      <c r="F41" s="214"/>
      <c r="G41" s="214"/>
      <c r="H41" s="214"/>
    </row>
    <row r="42" spans="1:8" ht="16" x14ac:dyDescent="0.3">
      <c r="B42" s="40">
        <v>5</v>
      </c>
      <c r="C42" s="215" t="s">
        <v>89</v>
      </c>
      <c r="D42" s="214"/>
      <c r="E42" s="214"/>
      <c r="F42" s="214"/>
      <c r="G42" s="214"/>
      <c r="H42" s="214"/>
    </row>
    <row r="43" spans="1:8" ht="16" x14ac:dyDescent="0.3">
      <c r="B43" s="40">
        <v>6</v>
      </c>
      <c r="C43" s="213" t="s">
        <v>90</v>
      </c>
      <c r="D43" s="214"/>
      <c r="E43" s="214"/>
      <c r="F43" s="214"/>
      <c r="G43" s="214"/>
      <c r="H43" s="214"/>
    </row>
    <row r="44" spans="1:8" ht="16" x14ac:dyDescent="0.3">
      <c r="B44" s="40">
        <v>7</v>
      </c>
      <c r="C44" s="215" t="s">
        <v>91</v>
      </c>
      <c r="D44" s="214"/>
      <c r="E44" s="214"/>
      <c r="F44" s="214"/>
      <c r="G44" s="214"/>
      <c r="H44" s="214"/>
    </row>
    <row r="45" spans="1:8" x14ac:dyDescent="0.3">
      <c r="B45" s="265" t="s">
        <v>333</v>
      </c>
      <c r="C45" s="266"/>
      <c r="D45" s="266"/>
      <c r="E45" s="266"/>
      <c r="F45" s="266"/>
      <c r="G45" s="266"/>
      <c r="H45" s="266"/>
    </row>
    <row r="46" spans="1:8" ht="26" customHeight="1" thickBot="1" x14ac:dyDescent="0.35">
      <c r="A46" s="216" t="s">
        <v>92</v>
      </c>
      <c r="B46" s="217"/>
      <c r="C46" s="217"/>
      <c r="D46" s="217"/>
      <c r="E46" s="217"/>
      <c r="F46" s="217"/>
      <c r="G46" s="217"/>
      <c r="H46" s="217"/>
    </row>
    <row r="47" spans="1:8" ht="15" thickTop="1" x14ac:dyDescent="0.3">
      <c r="B47" s="12" t="s">
        <v>93</v>
      </c>
      <c r="C47" s="250" t="s">
        <v>94</v>
      </c>
      <c r="D47" s="250"/>
    </row>
    <row r="48" spans="1:8" ht="14.5" x14ac:dyDescent="0.3">
      <c r="B48" s="23" t="s">
        <v>95</v>
      </c>
      <c r="C48" s="251" t="s">
        <v>96</v>
      </c>
      <c r="D48" s="252"/>
    </row>
    <row r="49" spans="1:52" ht="14.5" x14ac:dyDescent="0.3">
      <c r="B49" s="24" t="s">
        <v>97</v>
      </c>
      <c r="C49" s="253" t="s">
        <v>98</v>
      </c>
      <c r="D49" s="254"/>
    </row>
    <row r="50" spans="1:52" ht="14.5" x14ac:dyDescent="0.3">
      <c r="B50" s="25" t="s">
        <v>99</v>
      </c>
      <c r="C50" s="251" t="s">
        <v>100</v>
      </c>
      <c r="D50" s="252"/>
    </row>
    <row r="51" spans="1:52" ht="14.5" x14ac:dyDescent="0.3">
      <c r="B51" s="24" t="s">
        <v>101</v>
      </c>
      <c r="C51" s="253" t="s">
        <v>102</v>
      </c>
      <c r="D51" s="254"/>
    </row>
    <row r="52" spans="1:52" ht="14.5" x14ac:dyDescent="0.3">
      <c r="B52" s="25" t="s">
        <v>103</v>
      </c>
      <c r="C52" s="251" t="s">
        <v>104</v>
      </c>
      <c r="D52" s="252"/>
    </row>
    <row r="53" spans="1:52" ht="14.5" x14ac:dyDescent="0.3">
      <c r="B53" s="24" t="s">
        <v>105</v>
      </c>
      <c r="C53" s="253" t="s">
        <v>106</v>
      </c>
      <c r="D53" s="254"/>
    </row>
    <row r="54" spans="1:52" ht="12" customHeight="1" x14ac:dyDescent="0.3">
      <c r="A54"/>
      <c r="B54"/>
      <c r="C54"/>
      <c r="D54"/>
      <c r="E54"/>
      <c r="F54"/>
      <c r="G54"/>
      <c r="H54"/>
      <c r="I54"/>
      <c r="J54"/>
      <c r="K54"/>
      <c r="L54"/>
      <c r="M54"/>
    </row>
    <row r="55" spans="1:52" ht="26" customHeight="1" thickBot="1" x14ac:dyDescent="0.35">
      <c r="A55" s="211" t="s">
        <v>331</v>
      </c>
      <c r="B55" s="212"/>
      <c r="C55" s="212"/>
      <c r="D55" s="212"/>
      <c r="E55" s="212"/>
      <c r="F55" s="212"/>
      <c r="G55" s="212"/>
      <c r="H55" s="212"/>
      <c r="I55" s="212"/>
      <c r="J55" s="212"/>
      <c r="K55" s="212"/>
      <c r="L55" s="212"/>
      <c r="M55" s="212"/>
    </row>
    <row r="56" spans="1:52" s="245" customFormat="1" ht="46" customHeight="1" thickTop="1" x14ac:dyDescent="0.3">
      <c r="B56" s="255" t="s">
        <v>332</v>
      </c>
      <c r="C56" s="256"/>
      <c r="D56" s="256"/>
      <c r="E56" s="256"/>
      <c r="F56" s="256"/>
      <c r="G56" s="256"/>
      <c r="H56" s="256"/>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row>
    <row r="57" spans="1:52" ht="21.5" customHeight="1" x14ac:dyDescent="0.3">
      <c r="A57" s="210" t="s">
        <v>326</v>
      </c>
      <c r="B57" s="210"/>
      <c r="C57" s="210"/>
      <c r="D57" s="210"/>
      <c r="E57" s="210"/>
      <c r="F57" s="210"/>
      <c r="G57" s="210"/>
      <c r="H57" s="210"/>
      <c r="I57" s="210"/>
      <c r="J57" s="210"/>
      <c r="K57" s="210"/>
      <c r="L57" s="210"/>
      <c r="M57" s="210"/>
    </row>
    <row r="58" spans="1:52" ht="12" customHeight="1" x14ac:dyDescent="0.3"/>
    <row r="59" spans="1:52" ht="22" customHeight="1" x14ac:dyDescent="0.3"/>
  </sheetData>
  <mergeCells count="38">
    <mergeCell ref="D14:F14"/>
    <mergeCell ref="D15:F15"/>
    <mergeCell ref="D16:F16"/>
    <mergeCell ref="D17:F17"/>
    <mergeCell ref="A1:C2"/>
    <mergeCell ref="D1:M2"/>
    <mergeCell ref="C47:D47"/>
    <mergeCell ref="C48:D48"/>
    <mergeCell ref="C49:D49"/>
    <mergeCell ref="D12:F12"/>
    <mergeCell ref="D13:F13"/>
    <mergeCell ref="C44:H44"/>
    <mergeCell ref="D31:H31"/>
    <mergeCell ref="A7:H7"/>
    <mergeCell ref="A11:H11"/>
    <mergeCell ref="A19:H19"/>
    <mergeCell ref="A27:H27"/>
    <mergeCell ref="A37:H37"/>
    <mergeCell ref="A46:H46"/>
    <mergeCell ref="C38:H38"/>
    <mergeCell ref="B8:H8"/>
    <mergeCell ref="B9:H9"/>
    <mergeCell ref="B20:H20"/>
    <mergeCell ref="D29:H29"/>
    <mergeCell ref="D30:H30"/>
    <mergeCell ref="C50:D50"/>
    <mergeCell ref="C39:H39"/>
    <mergeCell ref="C40:H40"/>
    <mergeCell ref="C41:H41"/>
    <mergeCell ref="C42:H42"/>
    <mergeCell ref="C43:H43"/>
    <mergeCell ref="A57:M57"/>
    <mergeCell ref="A55:M55"/>
    <mergeCell ref="B56:H56"/>
    <mergeCell ref="B45:H45"/>
    <mergeCell ref="C51:D51"/>
    <mergeCell ref="C52:D52"/>
    <mergeCell ref="C53:D53"/>
  </mergeCells>
  <pageMargins left="0.7" right="0.7" top="0.75" bottom="0.75" header="0.3" footer="0.3"/>
  <pageSetup paperSize="9" scale="48" fitToHeight="0" orientation="landscape" horizontalDpi="4294967293" verticalDpi="0" r:id="rId1"/>
  <headerFooter>
    <oddFooter>&amp;Lupsilience.com &amp;C&amp;F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BFF"/>
    <pageSetUpPr fitToPage="1"/>
  </sheetPr>
  <dimension ref="A1:BZ200"/>
  <sheetViews>
    <sheetView showGridLines="0" showZeros="0" tabSelected="1" zoomScale="50" zoomScaleNormal="50" zoomScaleSheetLayoutView="20" zoomScalePageLayoutView="25" workbookViewId="0">
      <selection activeCell="K10" sqref="K10"/>
    </sheetView>
  </sheetViews>
  <sheetFormatPr baseColWidth="10" defaultColWidth="33.7265625" defaultRowHeight="14.5" x14ac:dyDescent="0.25"/>
  <cols>
    <col min="1" max="1" width="9.453125" style="62" customWidth="1"/>
    <col min="2" max="2" width="41.6328125" style="62" bestFit="1" customWidth="1"/>
    <col min="3" max="3" width="18.1796875" style="62" bestFit="1" customWidth="1"/>
    <col min="4" max="4" width="16.1796875" style="62" customWidth="1"/>
    <col min="5" max="5" width="13.36328125" style="62" bestFit="1" customWidth="1"/>
    <col min="6" max="6" width="10.7265625" style="62" bestFit="1" customWidth="1"/>
    <col min="7" max="7" width="21.453125" style="62" bestFit="1" customWidth="1"/>
    <col min="8" max="8" width="16.08984375" style="62" hidden="1" customWidth="1"/>
    <col min="9" max="9" width="15" style="63" hidden="1" customWidth="1"/>
    <col min="10" max="10" width="22.08984375" style="62" hidden="1" customWidth="1"/>
    <col min="11" max="11" width="39.54296875" style="62" bestFit="1" customWidth="1"/>
    <col min="12" max="12" width="44.7265625" style="62" bestFit="1" customWidth="1"/>
    <col min="13" max="13" width="38.453125" style="62" bestFit="1" customWidth="1"/>
    <col min="14" max="14" width="20.90625" style="62" customWidth="1"/>
    <col min="15" max="15" width="12.36328125" style="63" bestFit="1" customWidth="1"/>
    <col min="16" max="16" width="11.90625" style="62" bestFit="1" customWidth="1"/>
    <col min="17" max="17" width="12.1796875" style="62" bestFit="1" customWidth="1"/>
    <col min="18" max="18" width="13" style="62" bestFit="1" customWidth="1"/>
    <col min="19" max="19" width="23" style="62" bestFit="1" customWidth="1"/>
    <col min="20" max="20" width="48.54296875" style="62" bestFit="1" customWidth="1"/>
    <col min="21" max="21" width="20.7265625" style="62" bestFit="1" customWidth="1"/>
    <col min="22" max="23" width="16" style="62" customWidth="1"/>
    <col min="24" max="25" width="12.7265625" style="62" customWidth="1"/>
    <col min="26" max="26" width="13.08984375" style="62" customWidth="1"/>
    <col min="27" max="27" width="14.90625" style="62" customWidth="1"/>
    <col min="28" max="28" width="16" style="62" customWidth="1"/>
    <col min="29" max="29" width="32.7265625" style="62" customWidth="1"/>
    <col min="30" max="30" width="16.7265625" style="62" customWidth="1"/>
    <col min="31" max="31" width="16.36328125" style="62" customWidth="1"/>
    <col min="32" max="32" width="14.90625" style="62" customWidth="1"/>
    <col min="33" max="34" width="16.7265625" style="62" customWidth="1"/>
    <col min="35" max="35" width="43.6328125" style="62" customWidth="1"/>
    <col min="36" max="16384" width="33.7265625" style="4"/>
  </cols>
  <sheetData>
    <row r="1" spans="1:78" ht="46" customHeight="1" thickBot="1" x14ac:dyDescent="0.3">
      <c r="A1" s="221"/>
      <c r="B1" s="222"/>
      <c r="C1" s="222"/>
      <c r="D1" s="208" t="s">
        <v>310</v>
      </c>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row>
    <row r="2" spans="1:78" s="5" customFormat="1" ht="22" customHeight="1" x14ac:dyDescent="0.25">
      <c r="A2" s="224" t="s">
        <v>166</v>
      </c>
      <c r="B2" s="224"/>
      <c r="C2" s="224"/>
      <c r="D2" s="224"/>
      <c r="E2" s="224"/>
      <c r="F2" s="224"/>
      <c r="G2" s="224"/>
      <c r="H2" s="224"/>
      <c r="I2" s="224"/>
      <c r="J2" s="224"/>
      <c r="K2" s="224"/>
      <c r="L2" s="224"/>
      <c r="M2" s="224"/>
      <c r="N2" s="225"/>
      <c r="O2" s="226" t="s">
        <v>167</v>
      </c>
      <c r="P2" s="227"/>
      <c r="Q2" s="227"/>
      <c r="R2" s="228"/>
      <c r="S2" s="229" t="s">
        <v>168</v>
      </c>
      <c r="T2" s="224"/>
      <c r="U2" s="224"/>
      <c r="V2" s="224"/>
      <c r="W2" s="225"/>
      <c r="X2" s="226" t="s">
        <v>169</v>
      </c>
      <c r="Y2" s="227"/>
      <c r="Z2" s="227"/>
      <c r="AA2" s="227"/>
      <c r="AB2" s="228"/>
      <c r="AC2" s="229" t="s">
        <v>170</v>
      </c>
      <c r="AD2" s="224"/>
      <c r="AE2" s="224"/>
      <c r="AF2" s="224"/>
      <c r="AG2" s="224"/>
      <c r="AH2" s="224"/>
      <c r="AI2" s="224"/>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row>
    <row r="3" spans="1:78" s="6" customFormat="1" ht="46" customHeight="1" thickBot="1" x14ac:dyDescent="0.3">
      <c r="A3" s="64" t="s">
        <v>315</v>
      </c>
      <c r="B3" s="64" t="s">
        <v>171</v>
      </c>
      <c r="C3" s="64" t="s">
        <v>172</v>
      </c>
      <c r="D3" s="64" t="s">
        <v>0</v>
      </c>
      <c r="E3" s="64" t="s">
        <v>28</v>
      </c>
      <c r="F3" s="64" t="s">
        <v>173</v>
      </c>
      <c r="G3" s="64" t="s">
        <v>1</v>
      </c>
      <c r="H3" s="64" t="s">
        <v>112</v>
      </c>
      <c r="I3" s="64" t="s">
        <v>114</v>
      </c>
      <c r="J3" s="64" t="s">
        <v>2</v>
      </c>
      <c r="K3" s="64" t="s">
        <v>174</v>
      </c>
      <c r="L3" s="64" t="s">
        <v>175</v>
      </c>
      <c r="M3" s="64" t="s">
        <v>176</v>
      </c>
      <c r="N3" s="65" t="s">
        <v>177</v>
      </c>
      <c r="O3" s="64" t="s">
        <v>178</v>
      </c>
      <c r="P3" s="64" t="s">
        <v>179</v>
      </c>
      <c r="Q3" s="64" t="s">
        <v>316</v>
      </c>
      <c r="R3" s="65" t="s">
        <v>317</v>
      </c>
      <c r="S3" s="64" t="s">
        <v>3</v>
      </c>
      <c r="T3" s="64" t="s">
        <v>180</v>
      </c>
      <c r="U3" s="64" t="s">
        <v>181</v>
      </c>
      <c r="V3" s="64" t="s">
        <v>5</v>
      </c>
      <c r="W3" s="65" t="s">
        <v>4</v>
      </c>
      <c r="X3" s="64" t="s">
        <v>178</v>
      </c>
      <c r="Y3" s="64" t="s">
        <v>179</v>
      </c>
      <c r="Z3" s="64" t="s">
        <v>318</v>
      </c>
      <c r="AA3" s="64" t="s">
        <v>319</v>
      </c>
      <c r="AB3" s="65" t="s">
        <v>320</v>
      </c>
      <c r="AC3" s="64" t="s">
        <v>182</v>
      </c>
      <c r="AD3" s="64" t="s">
        <v>321</v>
      </c>
      <c r="AE3" s="64" t="s">
        <v>183</v>
      </c>
      <c r="AF3" s="64" t="s">
        <v>184</v>
      </c>
      <c r="AG3" s="64" t="s">
        <v>322</v>
      </c>
      <c r="AH3" s="64" t="s">
        <v>323</v>
      </c>
      <c r="AI3" s="64" t="s">
        <v>185</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row>
    <row r="4" spans="1:78" s="7" customFormat="1" ht="38" customHeight="1" thickTop="1" x14ac:dyDescent="0.25">
      <c r="A4" s="89" t="str">
        <f>IF($B4="","",IF($C4="Opportunité","O-"&amp;TEXT(COUNTIF($C$4:$C4,"Opportunité"),"000"),"R-"&amp;TEXT(COUNTIF($C$4:$C4,"Risque"),"000")))</f>
        <v>R-001</v>
      </c>
      <c r="B4" s="66" t="s">
        <v>186</v>
      </c>
      <c r="C4" s="75" t="s">
        <v>11</v>
      </c>
      <c r="D4" s="82">
        <v>46037</v>
      </c>
      <c r="E4" s="75" t="s">
        <v>107</v>
      </c>
      <c r="F4" s="75" t="s">
        <v>187</v>
      </c>
      <c r="G4" s="75" t="s">
        <v>125</v>
      </c>
      <c r="H4" s="75" t="s">
        <v>14</v>
      </c>
      <c r="I4" s="66" t="s">
        <v>116</v>
      </c>
      <c r="J4" s="66" t="s">
        <v>125</v>
      </c>
      <c r="K4" s="66" t="s">
        <v>188</v>
      </c>
      <c r="L4" s="66" t="s">
        <v>189</v>
      </c>
      <c r="M4" s="66" t="s">
        <v>190</v>
      </c>
      <c r="N4" s="79" t="s">
        <v>191</v>
      </c>
      <c r="O4" s="92">
        <v>3</v>
      </c>
      <c r="P4" s="95">
        <v>3</v>
      </c>
      <c r="Q4" s="98">
        <f>IF(OR($O4="",$P4=""),"",$O4*$P4)</f>
        <v>9</v>
      </c>
      <c r="R4" s="101" t="str">
        <f>IF($Q4="","",IF($C4="Opportunité",LOOKUP($Q4,Données!$M$4:$M$7,Données!$O$4:$O$7),LOOKUP($Q4,Données!$M$4:$M$7,Données!$N$4:$N$7)))</f>
        <v>Élevé</v>
      </c>
      <c r="S4" s="69" t="s">
        <v>144</v>
      </c>
      <c r="T4" s="66" t="s">
        <v>192</v>
      </c>
      <c r="U4" s="75" t="s">
        <v>191</v>
      </c>
      <c r="V4" s="82">
        <v>46477</v>
      </c>
      <c r="W4" s="76" t="s">
        <v>20</v>
      </c>
      <c r="X4" s="92">
        <v>2</v>
      </c>
      <c r="Y4" s="95">
        <v>2</v>
      </c>
      <c r="Z4" s="98">
        <f>IF(OR($X4="",$Y4=""),"",$X4*$Y4)</f>
        <v>4</v>
      </c>
      <c r="AA4" s="104" t="str">
        <f>IF($Z4="","",IF($C4="Opportunité",LOOKUP($Z4,Données!$M$4:$M$7,Données!$O$4:$O$7),LOOKUP($Z4,Données!$M$4:$M$7,Données!$N$4:$N$7)))</f>
        <v>Modéré</v>
      </c>
      <c r="AB4" s="86">
        <f>IF(OR($Q4="",$Z4=""),"",IF($C4="Opportunité",$Z4/$Q4-1,1-$Z4/$Q4))</f>
        <v>0.55555555555555558</v>
      </c>
      <c r="AC4" s="69" t="s">
        <v>193</v>
      </c>
      <c r="AD4" s="104" t="str">
        <f t="shared" ref="AD4:AD35" si="0">IF($Z4="","",IF($C4="Opportunité","s.o.",IF($Z4&lt;=Seuil_Acceptable,"Oui","Non")))</f>
        <v>Oui</v>
      </c>
      <c r="AE4" s="82">
        <v>46266</v>
      </c>
      <c r="AF4" s="85">
        <f t="shared" ref="AF4:AF35" si="1">IF($B4="","",Freq_Defaut)</f>
        <v>6</v>
      </c>
      <c r="AG4" s="82">
        <f>IF(OR($AE4="",$AF4=""),"",EDATE($AE4,$AF4))</f>
        <v>46447</v>
      </c>
      <c r="AH4" s="104" t="str">
        <f t="shared" ref="AH4:AH35" ca="1" si="2">IF($AG4="","",IF($AG4&lt;TODAY(),"En retard",IF($AG4&lt;=TODAY()+Delai_Alerte,"À planifier","À jour")))</f>
        <v>À jour</v>
      </c>
      <c r="AI4" s="72" t="s">
        <v>194</v>
      </c>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row>
    <row r="5" spans="1:78" s="7" customFormat="1" ht="38" customHeight="1" x14ac:dyDescent="0.25">
      <c r="A5" s="90" t="str">
        <f>IF($B5="","",IF($C5="Opportunité","O-"&amp;TEXT(COUNTIF($C$4:$C5,"Opportunité"),"000"),"R-"&amp;TEXT(COUNTIF($C$4:$C5,"Risque"),"000")))</f>
        <v>R-002</v>
      </c>
      <c r="B5" s="67" t="s">
        <v>195</v>
      </c>
      <c r="C5" s="59" t="s">
        <v>11</v>
      </c>
      <c r="D5" s="83">
        <v>46058</v>
      </c>
      <c r="E5" s="59" t="s">
        <v>110</v>
      </c>
      <c r="F5" s="59" t="s">
        <v>196</v>
      </c>
      <c r="G5" s="59" t="s">
        <v>127</v>
      </c>
      <c r="H5" s="59" t="s">
        <v>113</v>
      </c>
      <c r="I5" s="67" t="s">
        <v>115</v>
      </c>
      <c r="J5" s="67" t="s">
        <v>136</v>
      </c>
      <c r="K5" s="67" t="s">
        <v>197</v>
      </c>
      <c r="L5" s="67" t="s">
        <v>198</v>
      </c>
      <c r="M5" s="67" t="s">
        <v>199</v>
      </c>
      <c r="N5" s="80" t="s">
        <v>200</v>
      </c>
      <c r="O5" s="93">
        <v>3</v>
      </c>
      <c r="P5" s="96">
        <v>4</v>
      </c>
      <c r="Q5" s="99">
        <f t="shared" ref="Q5:Q53" si="3">IF(OR($O5="",$P5=""),"",$O5*$P5)</f>
        <v>12</v>
      </c>
      <c r="R5" s="102" t="str">
        <f>IF($Q5="","",IF($C5="Opportunité",LOOKUP($Q5,Données!$M$4:$M$7,Données!$O$4:$O$7),LOOKUP($Q5,Données!$M$4:$M$7,Données!$N$4:$N$7)))</f>
        <v>Critique</v>
      </c>
      <c r="S5" s="70" t="s">
        <v>144</v>
      </c>
      <c r="T5" s="67" t="s">
        <v>201</v>
      </c>
      <c r="U5" s="59" t="s">
        <v>200</v>
      </c>
      <c r="V5" s="83">
        <v>46568</v>
      </c>
      <c r="W5" s="77" t="s">
        <v>160</v>
      </c>
      <c r="X5" s="93">
        <v>2</v>
      </c>
      <c r="Y5" s="96">
        <v>3</v>
      </c>
      <c r="Z5" s="99">
        <f t="shared" ref="Z5:Z53" si="4">IF(OR($X5="",$Y5=""),"",$X5*$Y5)</f>
        <v>6</v>
      </c>
      <c r="AA5" s="105" t="str">
        <f>IF($Z5="","",IF($C5="Opportunité",LOOKUP($Z5,Données!$M$4:$M$7,Données!$O$4:$O$7),LOOKUP($Z5,Données!$M$4:$M$7,Données!$N$4:$N$7)))</f>
        <v>Élevé</v>
      </c>
      <c r="AB5" s="87">
        <f t="shared" ref="AB5:AB53" si="5">IF(OR($Q5="",$Z5=""),"",IF($C5="Opportunité",$Z5/$Q5-1,1-$Z5/$Q5))</f>
        <v>0.5</v>
      </c>
      <c r="AC5" s="70" t="s">
        <v>202</v>
      </c>
      <c r="AD5" s="105" t="str">
        <f t="shared" si="0"/>
        <v>Non</v>
      </c>
      <c r="AE5" s="83">
        <v>46266</v>
      </c>
      <c r="AF5" s="56">
        <f t="shared" si="1"/>
        <v>6</v>
      </c>
      <c r="AG5" s="83">
        <f t="shared" ref="AG5:AG53" si="6">IF(OR($AE5="",$AF5=""),"",EDATE($AE5,$AF5))</f>
        <v>46447</v>
      </c>
      <c r="AH5" s="105" t="str">
        <f t="shared" ca="1" si="2"/>
        <v>À jour</v>
      </c>
      <c r="AI5" s="73" t="s">
        <v>203</v>
      </c>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row>
    <row r="6" spans="1:78" ht="38" customHeight="1" x14ac:dyDescent="0.25">
      <c r="A6" s="91" t="str">
        <f>IF($B6="","",IF($C6="Opportunité","O-"&amp;TEXT(COUNTIF($C$4:$C6,"Opportunité"),"000"),"R-"&amp;TEXT(COUNTIF($C$4:$C6,"Risque"),"000")))</f>
        <v>O-001</v>
      </c>
      <c r="B6" s="68" t="s">
        <v>204</v>
      </c>
      <c r="C6" s="58" t="s">
        <v>22</v>
      </c>
      <c r="D6" s="84">
        <v>46073</v>
      </c>
      <c r="E6" s="58" t="s">
        <v>108</v>
      </c>
      <c r="F6" s="58" t="s">
        <v>196</v>
      </c>
      <c r="G6" s="58" t="s">
        <v>126</v>
      </c>
      <c r="H6" s="58" t="s">
        <v>19</v>
      </c>
      <c r="I6" s="68" t="s">
        <v>115</v>
      </c>
      <c r="J6" s="68" t="s">
        <v>135</v>
      </c>
      <c r="K6" s="68" t="s">
        <v>205</v>
      </c>
      <c r="L6" s="68" t="s">
        <v>206</v>
      </c>
      <c r="M6" s="68" t="s">
        <v>207</v>
      </c>
      <c r="N6" s="81" t="s">
        <v>208</v>
      </c>
      <c r="O6" s="94">
        <v>3</v>
      </c>
      <c r="P6" s="97">
        <v>3</v>
      </c>
      <c r="Q6" s="100">
        <f t="shared" si="3"/>
        <v>9</v>
      </c>
      <c r="R6" s="103" t="str">
        <f>IF($Q6="","",IF($C6="Opportunité",LOOKUP($Q6,Données!$M$4:$M$7,Données!$O$4:$O$7),LOOKUP($Q6,Données!$M$4:$M$7,Données!$N$4:$N$7)))</f>
        <v>Fort</v>
      </c>
      <c r="S6" s="71" t="s">
        <v>27</v>
      </c>
      <c r="T6" s="68" t="s">
        <v>209</v>
      </c>
      <c r="U6" s="58" t="s">
        <v>210</v>
      </c>
      <c r="V6" s="84">
        <v>46752</v>
      </c>
      <c r="W6" s="78" t="s">
        <v>160</v>
      </c>
      <c r="X6" s="94">
        <v>4</v>
      </c>
      <c r="Y6" s="97">
        <v>4</v>
      </c>
      <c r="Z6" s="100">
        <f t="shared" si="4"/>
        <v>16</v>
      </c>
      <c r="AA6" s="106" t="str">
        <f>IF($Z6="","",IF($C6="Opportunité",LOOKUP($Z6,Données!$M$4:$M$7,Données!$O$4:$O$7),LOOKUP($Z6,Données!$M$4:$M$7,Données!$N$4:$N$7)))</f>
        <v>Majeur</v>
      </c>
      <c r="AB6" s="88">
        <f t="shared" si="5"/>
        <v>0.77777777777777768</v>
      </c>
      <c r="AC6" s="71" t="s">
        <v>211</v>
      </c>
      <c r="AD6" s="106" t="str">
        <f t="shared" si="0"/>
        <v>s.o.</v>
      </c>
      <c r="AE6" s="84">
        <v>46266</v>
      </c>
      <c r="AF6" s="57">
        <f t="shared" si="1"/>
        <v>6</v>
      </c>
      <c r="AG6" s="84">
        <f t="shared" si="6"/>
        <v>46447</v>
      </c>
      <c r="AH6" s="106" t="str">
        <f t="shared" ca="1" si="2"/>
        <v>À jour</v>
      </c>
      <c r="AI6" s="74" t="s">
        <v>212</v>
      </c>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row>
    <row r="7" spans="1:78" ht="38" customHeight="1" x14ac:dyDescent="0.25">
      <c r="A7" s="90" t="str">
        <f>IF($B7="","",IF($C7="Opportunité","O-"&amp;TEXT(COUNTIF($C$4:$C7,"Opportunité"),"000"),"R-"&amp;TEXT(COUNTIF($C$4:$C7,"Risque"),"000")))</f>
        <v/>
      </c>
      <c r="B7" s="67"/>
      <c r="C7" s="59"/>
      <c r="D7" s="83"/>
      <c r="E7" s="59"/>
      <c r="F7" s="59"/>
      <c r="G7" s="59"/>
      <c r="H7" s="59"/>
      <c r="I7" s="67"/>
      <c r="J7" s="67"/>
      <c r="K7" s="67"/>
      <c r="L7" s="67"/>
      <c r="M7" s="67"/>
      <c r="N7" s="80"/>
      <c r="O7" s="93"/>
      <c r="P7" s="96"/>
      <c r="Q7" s="99" t="str">
        <f t="shared" si="3"/>
        <v/>
      </c>
      <c r="R7" s="102" t="str">
        <f>IF($Q7="","",IF($C7="Opportunité",LOOKUP($Q7,Données!$M$4:$M$7,Données!$O$4:$O$7),LOOKUP($Q7,Données!$M$4:$M$7,Données!$N$4:$N$7)))</f>
        <v/>
      </c>
      <c r="S7" s="70"/>
      <c r="T7" s="67"/>
      <c r="U7" s="59"/>
      <c r="V7" s="83"/>
      <c r="W7" s="77"/>
      <c r="X7" s="93"/>
      <c r="Y7" s="96"/>
      <c r="Z7" s="99" t="str">
        <f t="shared" si="4"/>
        <v/>
      </c>
      <c r="AA7" s="105" t="str">
        <f>IF($Z7="","",IF($C7="Opportunité",LOOKUP($Z7,Données!$M$4:$M$7,Données!$O$4:$O$7),LOOKUP($Z7,Données!$M$4:$M$7,Données!$N$4:$N$7)))</f>
        <v/>
      </c>
      <c r="AB7" s="87" t="str">
        <f t="shared" si="5"/>
        <v/>
      </c>
      <c r="AC7" s="70"/>
      <c r="AD7" s="105" t="str">
        <f t="shared" si="0"/>
        <v/>
      </c>
      <c r="AE7" s="83"/>
      <c r="AF7" s="56" t="str">
        <f t="shared" si="1"/>
        <v/>
      </c>
      <c r="AG7" s="83" t="str">
        <f t="shared" si="6"/>
        <v/>
      </c>
      <c r="AH7" s="105" t="str">
        <f t="shared" ca="1" si="2"/>
        <v/>
      </c>
      <c r="AI7" s="73"/>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row>
    <row r="8" spans="1:78" ht="38" customHeight="1" x14ac:dyDescent="0.25">
      <c r="A8" s="91" t="str">
        <f>IF($B8="","",IF($C8="Opportunité","O-"&amp;TEXT(COUNTIF($C$4:$C8,"Opportunité"),"000"),"R-"&amp;TEXT(COUNTIF($C$4:$C8,"Risque"),"000")))</f>
        <v/>
      </c>
      <c r="B8" s="68"/>
      <c r="C8" s="58"/>
      <c r="D8" s="84"/>
      <c r="E8" s="58"/>
      <c r="F8" s="58"/>
      <c r="G8" s="58"/>
      <c r="H8" s="58"/>
      <c r="I8" s="68"/>
      <c r="J8" s="68"/>
      <c r="K8" s="68"/>
      <c r="L8" s="68"/>
      <c r="M8" s="68"/>
      <c r="N8" s="81"/>
      <c r="O8" s="94"/>
      <c r="P8" s="97"/>
      <c r="Q8" s="100" t="str">
        <f t="shared" si="3"/>
        <v/>
      </c>
      <c r="R8" s="103" t="str">
        <f>IF($Q8="","",IF($C8="Opportunité",LOOKUP($Q8,Données!$M$4:$M$7,Données!$O$4:$O$7),LOOKUP($Q8,Données!$M$4:$M$7,Données!$N$4:$N$7)))</f>
        <v/>
      </c>
      <c r="S8" s="71"/>
      <c r="T8" s="68"/>
      <c r="U8" s="58"/>
      <c r="V8" s="84"/>
      <c r="W8" s="78"/>
      <c r="X8" s="94"/>
      <c r="Y8" s="97"/>
      <c r="Z8" s="100" t="str">
        <f t="shared" si="4"/>
        <v/>
      </c>
      <c r="AA8" s="106" t="str">
        <f>IF($Z8="","",IF($C8="Opportunité",LOOKUP($Z8,Données!$M$4:$M$7,Données!$O$4:$O$7),LOOKUP($Z8,Données!$M$4:$M$7,Données!$N$4:$N$7)))</f>
        <v/>
      </c>
      <c r="AB8" s="88" t="str">
        <f t="shared" si="5"/>
        <v/>
      </c>
      <c r="AC8" s="71"/>
      <c r="AD8" s="106" t="str">
        <f t="shared" si="0"/>
        <v/>
      </c>
      <c r="AE8" s="84"/>
      <c r="AF8" s="57" t="str">
        <f t="shared" si="1"/>
        <v/>
      </c>
      <c r="AG8" s="84" t="str">
        <f t="shared" si="6"/>
        <v/>
      </c>
      <c r="AH8" s="106" t="str">
        <f t="shared" ca="1" si="2"/>
        <v/>
      </c>
      <c r="AI8" s="74"/>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row>
    <row r="9" spans="1:78" ht="38" customHeight="1" x14ac:dyDescent="0.25">
      <c r="A9" s="90" t="str">
        <f>IF($B9="","",IF($C9="Opportunité","O-"&amp;TEXT(COUNTIF($C$4:$C9,"Opportunité"),"000"),"R-"&amp;TEXT(COUNTIF($C$4:$C9,"Risque"),"000")))</f>
        <v/>
      </c>
      <c r="B9" s="67"/>
      <c r="C9" s="59"/>
      <c r="D9" s="83"/>
      <c r="E9" s="59"/>
      <c r="F9" s="59"/>
      <c r="G9" s="59"/>
      <c r="H9" s="59"/>
      <c r="I9" s="67"/>
      <c r="J9" s="67"/>
      <c r="K9" s="67"/>
      <c r="L9" s="67"/>
      <c r="M9" s="67"/>
      <c r="N9" s="80"/>
      <c r="O9" s="93"/>
      <c r="P9" s="96"/>
      <c r="Q9" s="99" t="str">
        <f t="shared" si="3"/>
        <v/>
      </c>
      <c r="R9" s="102" t="str">
        <f>IF($Q9="","",IF($C9="Opportunité",LOOKUP($Q9,Données!$M$4:$M$7,Données!$O$4:$O$7),LOOKUP($Q9,Données!$M$4:$M$7,Données!$N$4:$N$7)))</f>
        <v/>
      </c>
      <c r="S9" s="70"/>
      <c r="T9" s="67"/>
      <c r="U9" s="59"/>
      <c r="V9" s="83"/>
      <c r="W9" s="77"/>
      <c r="X9" s="93"/>
      <c r="Y9" s="96"/>
      <c r="Z9" s="99" t="str">
        <f t="shared" si="4"/>
        <v/>
      </c>
      <c r="AA9" s="105" t="str">
        <f>IF($Z9="","",IF($C9="Opportunité",LOOKUP($Z9,Données!$M$4:$M$7,Données!$O$4:$O$7),LOOKUP($Z9,Données!$M$4:$M$7,Données!$N$4:$N$7)))</f>
        <v/>
      </c>
      <c r="AB9" s="87" t="str">
        <f t="shared" si="5"/>
        <v/>
      </c>
      <c r="AC9" s="70"/>
      <c r="AD9" s="105" t="str">
        <f t="shared" si="0"/>
        <v/>
      </c>
      <c r="AE9" s="83"/>
      <c r="AF9" s="56" t="str">
        <f t="shared" si="1"/>
        <v/>
      </c>
      <c r="AG9" s="83" t="str">
        <f t="shared" si="6"/>
        <v/>
      </c>
      <c r="AH9" s="105" t="str">
        <f t="shared" ca="1" si="2"/>
        <v/>
      </c>
      <c r="AI9" s="73"/>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row>
    <row r="10" spans="1:78" ht="38" customHeight="1" x14ac:dyDescent="0.25">
      <c r="A10" s="91" t="str">
        <f>IF($B10="","",IF($C10="Opportunité","O-"&amp;TEXT(COUNTIF($C$4:$C10,"Opportunité"),"000"),"R-"&amp;TEXT(COUNTIF($C$4:$C10,"Risque"),"000")))</f>
        <v/>
      </c>
      <c r="B10" s="68"/>
      <c r="C10" s="58"/>
      <c r="D10" s="84"/>
      <c r="E10" s="58"/>
      <c r="F10" s="58"/>
      <c r="G10" s="58"/>
      <c r="H10" s="58"/>
      <c r="I10" s="68"/>
      <c r="J10" s="68"/>
      <c r="K10" s="68"/>
      <c r="L10" s="68"/>
      <c r="M10" s="68"/>
      <c r="N10" s="81"/>
      <c r="O10" s="94"/>
      <c r="P10" s="97"/>
      <c r="Q10" s="100" t="str">
        <f t="shared" si="3"/>
        <v/>
      </c>
      <c r="R10" s="103" t="str">
        <f>IF($Q10="","",IF($C10="Opportunité",LOOKUP($Q10,Données!$M$4:$M$7,Données!$O$4:$O$7),LOOKUP($Q10,Données!$M$4:$M$7,Données!$N$4:$N$7)))</f>
        <v/>
      </c>
      <c r="S10" s="71"/>
      <c r="T10" s="68"/>
      <c r="U10" s="58"/>
      <c r="V10" s="84"/>
      <c r="W10" s="78"/>
      <c r="X10" s="94"/>
      <c r="Y10" s="97"/>
      <c r="Z10" s="100" t="str">
        <f t="shared" si="4"/>
        <v/>
      </c>
      <c r="AA10" s="106" t="str">
        <f>IF($Z10="","",IF($C10="Opportunité",LOOKUP($Z10,Données!$M$4:$M$7,Données!$O$4:$O$7),LOOKUP($Z10,Données!$M$4:$M$7,Données!$N$4:$N$7)))</f>
        <v/>
      </c>
      <c r="AB10" s="88" t="str">
        <f t="shared" si="5"/>
        <v/>
      </c>
      <c r="AC10" s="71"/>
      <c r="AD10" s="106" t="str">
        <f t="shared" si="0"/>
        <v/>
      </c>
      <c r="AE10" s="84"/>
      <c r="AF10" s="57" t="str">
        <f t="shared" si="1"/>
        <v/>
      </c>
      <c r="AG10" s="84" t="str">
        <f t="shared" si="6"/>
        <v/>
      </c>
      <c r="AH10" s="106" t="str">
        <f t="shared" ca="1" si="2"/>
        <v/>
      </c>
      <c r="AI10" s="74"/>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row>
    <row r="11" spans="1:78" ht="38" customHeight="1" x14ac:dyDescent="0.25">
      <c r="A11" s="90" t="str">
        <f>IF($B11="","",IF($C11="Opportunité","O-"&amp;TEXT(COUNTIF($C$4:$C11,"Opportunité"),"000"),"R-"&amp;TEXT(COUNTIF($C$4:$C11,"Risque"),"000")))</f>
        <v/>
      </c>
      <c r="B11" s="67"/>
      <c r="C11" s="59"/>
      <c r="D11" s="83"/>
      <c r="E11" s="59"/>
      <c r="F11" s="59"/>
      <c r="G11" s="59"/>
      <c r="H11" s="59"/>
      <c r="I11" s="67"/>
      <c r="J11" s="67"/>
      <c r="K11" s="67"/>
      <c r="L11" s="67"/>
      <c r="M11" s="67"/>
      <c r="N11" s="80"/>
      <c r="O11" s="93"/>
      <c r="P11" s="96"/>
      <c r="Q11" s="99" t="str">
        <f t="shared" si="3"/>
        <v/>
      </c>
      <c r="R11" s="102" t="str">
        <f>IF($Q11="","",IF($C11="Opportunité",LOOKUP($Q11,Données!$M$4:$M$7,Données!$O$4:$O$7),LOOKUP($Q11,Données!$M$4:$M$7,Données!$N$4:$N$7)))</f>
        <v/>
      </c>
      <c r="S11" s="70"/>
      <c r="T11" s="67"/>
      <c r="U11" s="59"/>
      <c r="V11" s="83"/>
      <c r="W11" s="77"/>
      <c r="X11" s="93"/>
      <c r="Y11" s="96"/>
      <c r="Z11" s="99" t="str">
        <f t="shared" si="4"/>
        <v/>
      </c>
      <c r="AA11" s="105" t="str">
        <f>IF($Z11="","",IF($C11="Opportunité",LOOKUP($Z11,Données!$M$4:$M$7,Données!$O$4:$O$7),LOOKUP($Z11,Données!$M$4:$M$7,Données!$N$4:$N$7)))</f>
        <v/>
      </c>
      <c r="AB11" s="87" t="str">
        <f t="shared" si="5"/>
        <v/>
      </c>
      <c r="AC11" s="70"/>
      <c r="AD11" s="105" t="str">
        <f t="shared" si="0"/>
        <v/>
      </c>
      <c r="AE11" s="83"/>
      <c r="AF11" s="56" t="str">
        <f t="shared" si="1"/>
        <v/>
      </c>
      <c r="AG11" s="83" t="str">
        <f t="shared" si="6"/>
        <v/>
      </c>
      <c r="AH11" s="105" t="str">
        <f t="shared" ca="1" si="2"/>
        <v/>
      </c>
      <c r="AI11" s="73"/>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row>
    <row r="12" spans="1:78" ht="38" customHeight="1" x14ac:dyDescent="0.25">
      <c r="A12" s="91" t="str">
        <f>IF($B12="","",IF($C12="Opportunité","O-"&amp;TEXT(COUNTIF($C$4:$C12,"Opportunité"),"000"),"R-"&amp;TEXT(COUNTIF($C$4:$C12,"Risque"),"000")))</f>
        <v/>
      </c>
      <c r="B12" s="68"/>
      <c r="C12" s="58"/>
      <c r="D12" s="84"/>
      <c r="E12" s="58"/>
      <c r="F12" s="58"/>
      <c r="G12" s="58"/>
      <c r="H12" s="58"/>
      <c r="I12" s="68"/>
      <c r="J12" s="68"/>
      <c r="K12" s="68"/>
      <c r="L12" s="68"/>
      <c r="M12" s="68"/>
      <c r="N12" s="81"/>
      <c r="O12" s="94"/>
      <c r="P12" s="97"/>
      <c r="Q12" s="100" t="str">
        <f t="shared" si="3"/>
        <v/>
      </c>
      <c r="R12" s="103" t="str">
        <f>IF($Q12="","",IF($C12="Opportunité",LOOKUP($Q12,Données!$M$4:$M$7,Données!$O$4:$O$7),LOOKUP($Q12,Données!$M$4:$M$7,Données!$N$4:$N$7)))</f>
        <v/>
      </c>
      <c r="S12" s="71"/>
      <c r="T12" s="68"/>
      <c r="U12" s="58"/>
      <c r="V12" s="84"/>
      <c r="W12" s="78"/>
      <c r="X12" s="94"/>
      <c r="Y12" s="97"/>
      <c r="Z12" s="100" t="str">
        <f t="shared" si="4"/>
        <v/>
      </c>
      <c r="AA12" s="106" t="str">
        <f>IF($Z12="","",IF($C12="Opportunité",LOOKUP($Z12,Données!$M$4:$M$7,Données!$O$4:$O$7),LOOKUP($Z12,Données!$M$4:$M$7,Données!$N$4:$N$7)))</f>
        <v/>
      </c>
      <c r="AB12" s="88" t="str">
        <f t="shared" si="5"/>
        <v/>
      </c>
      <c r="AC12" s="71"/>
      <c r="AD12" s="106" t="str">
        <f t="shared" si="0"/>
        <v/>
      </c>
      <c r="AE12" s="84"/>
      <c r="AF12" s="57" t="str">
        <f t="shared" si="1"/>
        <v/>
      </c>
      <c r="AG12" s="84" t="str">
        <f t="shared" si="6"/>
        <v/>
      </c>
      <c r="AH12" s="106" t="str">
        <f t="shared" ca="1" si="2"/>
        <v/>
      </c>
      <c r="AI12" s="74"/>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row>
    <row r="13" spans="1:78" ht="38" customHeight="1" x14ac:dyDescent="0.25">
      <c r="A13" s="90" t="str">
        <f>IF($B13="","",IF($C13="Opportunité","O-"&amp;TEXT(COUNTIF($C$4:$C13,"Opportunité"),"000"),"R-"&amp;TEXT(COUNTIF($C$4:$C13,"Risque"),"000")))</f>
        <v/>
      </c>
      <c r="B13" s="67"/>
      <c r="C13" s="59"/>
      <c r="D13" s="83"/>
      <c r="E13" s="59"/>
      <c r="F13" s="59"/>
      <c r="G13" s="59"/>
      <c r="H13" s="59"/>
      <c r="I13" s="67"/>
      <c r="J13" s="67"/>
      <c r="K13" s="67"/>
      <c r="L13" s="67"/>
      <c r="M13" s="67"/>
      <c r="N13" s="80"/>
      <c r="O13" s="93"/>
      <c r="P13" s="96"/>
      <c r="Q13" s="99" t="str">
        <f t="shared" si="3"/>
        <v/>
      </c>
      <c r="R13" s="102" t="str">
        <f>IF($Q13="","",IF($C13="Opportunité",LOOKUP($Q13,Données!$M$4:$M$7,Données!$O$4:$O$7),LOOKUP($Q13,Données!$M$4:$M$7,Données!$N$4:$N$7)))</f>
        <v/>
      </c>
      <c r="S13" s="70"/>
      <c r="T13" s="67"/>
      <c r="U13" s="59"/>
      <c r="V13" s="83"/>
      <c r="W13" s="77"/>
      <c r="X13" s="93"/>
      <c r="Y13" s="96"/>
      <c r="Z13" s="99" t="str">
        <f t="shared" si="4"/>
        <v/>
      </c>
      <c r="AA13" s="105" t="str">
        <f>IF($Z13="","",IF($C13="Opportunité",LOOKUP($Z13,Données!$M$4:$M$7,Données!$O$4:$O$7),LOOKUP($Z13,Données!$M$4:$M$7,Données!$N$4:$N$7)))</f>
        <v/>
      </c>
      <c r="AB13" s="87" t="str">
        <f t="shared" si="5"/>
        <v/>
      </c>
      <c r="AC13" s="70"/>
      <c r="AD13" s="105" t="str">
        <f t="shared" si="0"/>
        <v/>
      </c>
      <c r="AE13" s="83"/>
      <c r="AF13" s="56" t="str">
        <f t="shared" si="1"/>
        <v/>
      </c>
      <c r="AG13" s="83" t="str">
        <f t="shared" si="6"/>
        <v/>
      </c>
      <c r="AH13" s="105" t="str">
        <f t="shared" ca="1" si="2"/>
        <v/>
      </c>
      <c r="AI13" s="7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row>
    <row r="14" spans="1:78" ht="38" customHeight="1" x14ac:dyDescent="0.25">
      <c r="A14" s="91" t="str">
        <f>IF($B14="","",IF($C14="Opportunité","O-"&amp;TEXT(COUNTIF($C$4:$C14,"Opportunité"),"000"),"R-"&amp;TEXT(COUNTIF($C$4:$C14,"Risque"),"000")))</f>
        <v/>
      </c>
      <c r="B14" s="68"/>
      <c r="C14" s="58"/>
      <c r="D14" s="84"/>
      <c r="E14" s="58"/>
      <c r="F14" s="58"/>
      <c r="G14" s="58"/>
      <c r="H14" s="58"/>
      <c r="I14" s="68"/>
      <c r="J14" s="68"/>
      <c r="K14" s="68"/>
      <c r="L14" s="68"/>
      <c r="M14" s="68"/>
      <c r="N14" s="81"/>
      <c r="O14" s="94"/>
      <c r="P14" s="97"/>
      <c r="Q14" s="100" t="str">
        <f t="shared" si="3"/>
        <v/>
      </c>
      <c r="R14" s="103" t="str">
        <f>IF($Q14="","",IF($C14="Opportunité",LOOKUP($Q14,Données!$M$4:$M$7,Données!$O$4:$O$7),LOOKUP($Q14,Données!$M$4:$M$7,Données!$N$4:$N$7)))</f>
        <v/>
      </c>
      <c r="S14" s="71"/>
      <c r="T14" s="68"/>
      <c r="U14" s="58"/>
      <c r="V14" s="84"/>
      <c r="W14" s="78"/>
      <c r="X14" s="94"/>
      <c r="Y14" s="97"/>
      <c r="Z14" s="100" t="str">
        <f t="shared" si="4"/>
        <v/>
      </c>
      <c r="AA14" s="106" t="str">
        <f>IF($Z14="","",IF($C14="Opportunité",LOOKUP($Z14,Données!$M$4:$M$7,Données!$O$4:$O$7),LOOKUP($Z14,Données!$M$4:$M$7,Données!$N$4:$N$7)))</f>
        <v/>
      </c>
      <c r="AB14" s="88" t="str">
        <f t="shared" si="5"/>
        <v/>
      </c>
      <c r="AC14" s="71"/>
      <c r="AD14" s="106" t="str">
        <f t="shared" si="0"/>
        <v/>
      </c>
      <c r="AE14" s="84"/>
      <c r="AF14" s="57" t="str">
        <f t="shared" si="1"/>
        <v/>
      </c>
      <c r="AG14" s="84" t="str">
        <f t="shared" si="6"/>
        <v/>
      </c>
      <c r="AH14" s="106" t="str">
        <f t="shared" ca="1" si="2"/>
        <v/>
      </c>
      <c r="AI14" s="7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row>
    <row r="15" spans="1:78" ht="38" customHeight="1" x14ac:dyDescent="0.25">
      <c r="A15" s="90" t="str">
        <f>IF($B15="","",IF($C15="Opportunité","O-"&amp;TEXT(COUNTIF($C$4:$C15,"Opportunité"),"000"),"R-"&amp;TEXT(COUNTIF($C$4:$C15,"Risque"),"000")))</f>
        <v/>
      </c>
      <c r="B15" s="67"/>
      <c r="C15" s="59"/>
      <c r="D15" s="83"/>
      <c r="E15" s="59"/>
      <c r="F15" s="59"/>
      <c r="G15" s="59"/>
      <c r="H15" s="59"/>
      <c r="I15" s="67"/>
      <c r="J15" s="67"/>
      <c r="K15" s="67"/>
      <c r="L15" s="67"/>
      <c r="M15" s="67"/>
      <c r="N15" s="80"/>
      <c r="O15" s="93"/>
      <c r="P15" s="96"/>
      <c r="Q15" s="99" t="str">
        <f t="shared" si="3"/>
        <v/>
      </c>
      <c r="R15" s="102" t="str">
        <f>IF($Q15="","",IF($C15="Opportunité",LOOKUP($Q15,Données!$M$4:$M$7,Données!$O$4:$O$7),LOOKUP($Q15,Données!$M$4:$M$7,Données!$N$4:$N$7)))</f>
        <v/>
      </c>
      <c r="S15" s="70"/>
      <c r="T15" s="67"/>
      <c r="U15" s="59"/>
      <c r="V15" s="83"/>
      <c r="W15" s="77"/>
      <c r="X15" s="93"/>
      <c r="Y15" s="96"/>
      <c r="Z15" s="99" t="str">
        <f t="shared" si="4"/>
        <v/>
      </c>
      <c r="AA15" s="105" t="str">
        <f>IF($Z15="","",IF($C15="Opportunité",LOOKUP($Z15,Données!$M$4:$M$7,Données!$O$4:$O$7),LOOKUP($Z15,Données!$M$4:$M$7,Données!$N$4:$N$7)))</f>
        <v/>
      </c>
      <c r="AB15" s="87" t="str">
        <f t="shared" si="5"/>
        <v/>
      </c>
      <c r="AC15" s="70"/>
      <c r="AD15" s="105" t="str">
        <f t="shared" si="0"/>
        <v/>
      </c>
      <c r="AE15" s="83"/>
      <c r="AF15" s="56" t="str">
        <f t="shared" si="1"/>
        <v/>
      </c>
      <c r="AG15" s="83" t="str">
        <f t="shared" si="6"/>
        <v/>
      </c>
      <c r="AH15" s="105" t="str">
        <f t="shared" ca="1" si="2"/>
        <v/>
      </c>
      <c r="AI15" s="73"/>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row>
    <row r="16" spans="1:78" ht="38" customHeight="1" x14ac:dyDescent="0.25">
      <c r="A16" s="91" t="str">
        <f>IF($B16="","",IF($C16="Opportunité","O-"&amp;TEXT(COUNTIF($C$4:$C16,"Opportunité"),"000"),"R-"&amp;TEXT(COUNTIF($C$4:$C16,"Risque"),"000")))</f>
        <v/>
      </c>
      <c r="B16" s="68"/>
      <c r="C16" s="58"/>
      <c r="D16" s="84"/>
      <c r="E16" s="58"/>
      <c r="F16" s="58"/>
      <c r="G16" s="58"/>
      <c r="H16" s="58"/>
      <c r="I16" s="68"/>
      <c r="J16" s="68"/>
      <c r="K16" s="68"/>
      <c r="L16" s="68"/>
      <c r="M16" s="68"/>
      <c r="N16" s="81"/>
      <c r="O16" s="94"/>
      <c r="P16" s="97"/>
      <c r="Q16" s="100" t="str">
        <f t="shared" si="3"/>
        <v/>
      </c>
      <c r="R16" s="103" t="str">
        <f>IF($Q16="","",IF($C16="Opportunité",LOOKUP($Q16,Données!$M$4:$M$7,Données!$O$4:$O$7),LOOKUP($Q16,Données!$M$4:$M$7,Données!$N$4:$N$7)))</f>
        <v/>
      </c>
      <c r="S16" s="71"/>
      <c r="T16" s="68"/>
      <c r="U16" s="58"/>
      <c r="V16" s="84"/>
      <c r="W16" s="78"/>
      <c r="X16" s="94"/>
      <c r="Y16" s="97"/>
      <c r="Z16" s="100" t="str">
        <f t="shared" si="4"/>
        <v/>
      </c>
      <c r="AA16" s="106" t="str">
        <f>IF($Z16="","",IF($C16="Opportunité",LOOKUP($Z16,Données!$M$4:$M$7,Données!$O$4:$O$7),LOOKUP($Z16,Données!$M$4:$M$7,Données!$N$4:$N$7)))</f>
        <v/>
      </c>
      <c r="AB16" s="88" t="str">
        <f t="shared" si="5"/>
        <v/>
      </c>
      <c r="AC16" s="71"/>
      <c r="AD16" s="106" t="str">
        <f t="shared" si="0"/>
        <v/>
      </c>
      <c r="AE16" s="84"/>
      <c r="AF16" s="57" t="str">
        <f t="shared" si="1"/>
        <v/>
      </c>
      <c r="AG16" s="84" t="str">
        <f t="shared" si="6"/>
        <v/>
      </c>
      <c r="AH16" s="106" t="str">
        <f t="shared" ca="1" si="2"/>
        <v/>
      </c>
      <c r="AI16" s="74"/>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row>
    <row r="17" spans="1:78" ht="38" customHeight="1" x14ac:dyDescent="0.25">
      <c r="A17" s="90" t="str">
        <f>IF($B17="","",IF($C17="Opportunité","O-"&amp;TEXT(COUNTIF($C$4:$C17,"Opportunité"),"000"),"R-"&amp;TEXT(COUNTIF($C$4:$C17,"Risque"),"000")))</f>
        <v/>
      </c>
      <c r="B17" s="67"/>
      <c r="C17" s="59"/>
      <c r="D17" s="83"/>
      <c r="E17" s="59"/>
      <c r="F17" s="59"/>
      <c r="G17" s="59"/>
      <c r="H17" s="59"/>
      <c r="I17" s="67"/>
      <c r="J17" s="67"/>
      <c r="K17" s="67"/>
      <c r="L17" s="67"/>
      <c r="M17" s="67"/>
      <c r="N17" s="80"/>
      <c r="O17" s="93"/>
      <c r="P17" s="96"/>
      <c r="Q17" s="99" t="str">
        <f t="shared" si="3"/>
        <v/>
      </c>
      <c r="R17" s="102" t="str">
        <f>IF($Q17="","",IF($C17="Opportunité",LOOKUP($Q17,Données!$M$4:$M$7,Données!$O$4:$O$7),LOOKUP($Q17,Données!$M$4:$M$7,Données!$N$4:$N$7)))</f>
        <v/>
      </c>
      <c r="S17" s="70"/>
      <c r="T17" s="67"/>
      <c r="U17" s="59"/>
      <c r="V17" s="83"/>
      <c r="W17" s="77"/>
      <c r="X17" s="93"/>
      <c r="Y17" s="96"/>
      <c r="Z17" s="99" t="str">
        <f t="shared" si="4"/>
        <v/>
      </c>
      <c r="AA17" s="105" t="str">
        <f>IF($Z17="","",IF($C17="Opportunité",LOOKUP($Z17,Données!$M$4:$M$7,Données!$O$4:$O$7),LOOKUP($Z17,Données!$M$4:$M$7,Données!$N$4:$N$7)))</f>
        <v/>
      </c>
      <c r="AB17" s="87" t="str">
        <f t="shared" si="5"/>
        <v/>
      </c>
      <c r="AC17" s="70"/>
      <c r="AD17" s="105" t="str">
        <f t="shared" si="0"/>
        <v/>
      </c>
      <c r="AE17" s="83"/>
      <c r="AF17" s="56" t="str">
        <f t="shared" si="1"/>
        <v/>
      </c>
      <c r="AG17" s="83" t="str">
        <f t="shared" si="6"/>
        <v/>
      </c>
      <c r="AH17" s="105" t="str">
        <f t="shared" ca="1" si="2"/>
        <v/>
      </c>
      <c r="AI17" s="73"/>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row>
    <row r="18" spans="1:78" ht="38" customHeight="1" x14ac:dyDescent="0.25">
      <c r="A18" s="91" t="str">
        <f>IF($B18="","",IF($C18="Opportunité","O-"&amp;TEXT(COUNTIF($C$4:$C18,"Opportunité"),"000"),"R-"&amp;TEXT(COUNTIF($C$4:$C18,"Risque"),"000")))</f>
        <v/>
      </c>
      <c r="B18" s="68"/>
      <c r="C18" s="58"/>
      <c r="D18" s="84"/>
      <c r="E18" s="58"/>
      <c r="F18" s="58"/>
      <c r="G18" s="58"/>
      <c r="H18" s="58"/>
      <c r="I18" s="68"/>
      <c r="J18" s="68"/>
      <c r="K18" s="68"/>
      <c r="L18" s="68"/>
      <c r="M18" s="68"/>
      <c r="N18" s="81"/>
      <c r="O18" s="94"/>
      <c r="P18" s="97"/>
      <c r="Q18" s="100" t="str">
        <f t="shared" si="3"/>
        <v/>
      </c>
      <c r="R18" s="103" t="str">
        <f>IF($Q18="","",IF($C18="Opportunité",LOOKUP($Q18,Données!$M$4:$M$7,Données!$O$4:$O$7),LOOKUP($Q18,Données!$M$4:$M$7,Données!$N$4:$N$7)))</f>
        <v/>
      </c>
      <c r="S18" s="71"/>
      <c r="T18" s="68"/>
      <c r="U18" s="58"/>
      <c r="V18" s="84"/>
      <c r="W18" s="78"/>
      <c r="X18" s="94"/>
      <c r="Y18" s="97"/>
      <c r="Z18" s="100" t="str">
        <f t="shared" si="4"/>
        <v/>
      </c>
      <c r="AA18" s="106" t="str">
        <f>IF($Z18="","",IF($C18="Opportunité",LOOKUP($Z18,Données!$M$4:$M$7,Données!$O$4:$O$7),LOOKUP($Z18,Données!$M$4:$M$7,Données!$N$4:$N$7)))</f>
        <v/>
      </c>
      <c r="AB18" s="88" t="str">
        <f t="shared" si="5"/>
        <v/>
      </c>
      <c r="AC18" s="71"/>
      <c r="AD18" s="106" t="str">
        <f t="shared" si="0"/>
        <v/>
      </c>
      <c r="AE18" s="84"/>
      <c r="AF18" s="57" t="str">
        <f t="shared" si="1"/>
        <v/>
      </c>
      <c r="AG18" s="84" t="str">
        <f t="shared" si="6"/>
        <v/>
      </c>
      <c r="AH18" s="106" t="str">
        <f t="shared" ca="1" si="2"/>
        <v/>
      </c>
      <c r="AI18" s="74"/>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row>
    <row r="19" spans="1:78" ht="38" customHeight="1" x14ac:dyDescent="0.25">
      <c r="A19" s="90" t="str">
        <f>IF($B19="","",IF($C19="Opportunité","O-"&amp;TEXT(COUNTIF($C$4:$C19,"Opportunité"),"000"),"R-"&amp;TEXT(COUNTIF($C$4:$C19,"Risque"),"000")))</f>
        <v/>
      </c>
      <c r="B19" s="67"/>
      <c r="C19" s="59"/>
      <c r="D19" s="83"/>
      <c r="E19" s="59"/>
      <c r="F19" s="59"/>
      <c r="G19" s="59"/>
      <c r="H19" s="59"/>
      <c r="I19" s="67"/>
      <c r="J19" s="67"/>
      <c r="K19" s="67"/>
      <c r="L19" s="67"/>
      <c r="M19" s="67"/>
      <c r="N19" s="80"/>
      <c r="O19" s="93"/>
      <c r="P19" s="96"/>
      <c r="Q19" s="99" t="str">
        <f t="shared" si="3"/>
        <v/>
      </c>
      <c r="R19" s="102" t="str">
        <f>IF($Q19="","",IF($C19="Opportunité",LOOKUP($Q19,Données!$M$4:$M$7,Données!$O$4:$O$7),LOOKUP($Q19,Données!$M$4:$M$7,Données!$N$4:$N$7)))</f>
        <v/>
      </c>
      <c r="S19" s="70"/>
      <c r="T19" s="67"/>
      <c r="U19" s="59"/>
      <c r="V19" s="83"/>
      <c r="W19" s="77"/>
      <c r="X19" s="93"/>
      <c r="Y19" s="96"/>
      <c r="Z19" s="99" t="str">
        <f t="shared" si="4"/>
        <v/>
      </c>
      <c r="AA19" s="105" t="str">
        <f>IF($Z19="","",IF($C19="Opportunité",LOOKUP($Z19,Données!$M$4:$M$7,Données!$O$4:$O$7),LOOKUP($Z19,Données!$M$4:$M$7,Données!$N$4:$N$7)))</f>
        <v/>
      </c>
      <c r="AB19" s="87" t="str">
        <f t="shared" si="5"/>
        <v/>
      </c>
      <c r="AC19" s="70"/>
      <c r="AD19" s="105" t="str">
        <f t="shared" si="0"/>
        <v/>
      </c>
      <c r="AE19" s="83"/>
      <c r="AF19" s="56" t="str">
        <f t="shared" si="1"/>
        <v/>
      </c>
      <c r="AG19" s="83" t="str">
        <f t="shared" si="6"/>
        <v/>
      </c>
      <c r="AH19" s="105" t="str">
        <f t="shared" ca="1" si="2"/>
        <v/>
      </c>
      <c r="AI19" s="73"/>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row>
    <row r="20" spans="1:78" ht="38" customHeight="1" x14ac:dyDescent="0.25">
      <c r="A20" s="91" t="str">
        <f>IF($B20="","",IF($C20="Opportunité","O-"&amp;TEXT(COUNTIF($C$4:$C20,"Opportunité"),"000"),"R-"&amp;TEXT(COUNTIF($C$4:$C20,"Risque"),"000")))</f>
        <v/>
      </c>
      <c r="B20" s="68"/>
      <c r="C20" s="58"/>
      <c r="D20" s="84"/>
      <c r="E20" s="58"/>
      <c r="F20" s="58"/>
      <c r="G20" s="58"/>
      <c r="H20" s="58"/>
      <c r="I20" s="68"/>
      <c r="J20" s="68"/>
      <c r="K20" s="68"/>
      <c r="L20" s="68"/>
      <c r="M20" s="68"/>
      <c r="N20" s="81"/>
      <c r="O20" s="94"/>
      <c r="P20" s="97"/>
      <c r="Q20" s="100" t="str">
        <f t="shared" si="3"/>
        <v/>
      </c>
      <c r="R20" s="103" t="str">
        <f>IF($Q20="","",IF($C20="Opportunité",LOOKUP($Q20,Données!$M$4:$M$7,Données!$O$4:$O$7),LOOKUP($Q20,Données!$M$4:$M$7,Données!$N$4:$N$7)))</f>
        <v/>
      </c>
      <c r="S20" s="71"/>
      <c r="T20" s="68"/>
      <c r="U20" s="58"/>
      <c r="V20" s="84"/>
      <c r="W20" s="78"/>
      <c r="X20" s="94"/>
      <c r="Y20" s="97"/>
      <c r="Z20" s="100" t="str">
        <f t="shared" si="4"/>
        <v/>
      </c>
      <c r="AA20" s="106" t="str">
        <f>IF($Z20="","",IF($C20="Opportunité",LOOKUP($Z20,Données!$M$4:$M$7,Données!$O$4:$O$7),LOOKUP($Z20,Données!$M$4:$M$7,Données!$N$4:$N$7)))</f>
        <v/>
      </c>
      <c r="AB20" s="88" t="str">
        <f t="shared" si="5"/>
        <v/>
      </c>
      <c r="AC20" s="71"/>
      <c r="AD20" s="106" t="str">
        <f t="shared" si="0"/>
        <v/>
      </c>
      <c r="AE20" s="84"/>
      <c r="AF20" s="57" t="str">
        <f t="shared" si="1"/>
        <v/>
      </c>
      <c r="AG20" s="84" t="str">
        <f t="shared" si="6"/>
        <v/>
      </c>
      <c r="AH20" s="106" t="str">
        <f t="shared" ca="1" si="2"/>
        <v/>
      </c>
      <c r="AI20" s="74"/>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row>
    <row r="21" spans="1:78" ht="38" customHeight="1" x14ac:dyDescent="0.25">
      <c r="A21" s="90" t="str">
        <f>IF($B21="","",IF($C21="Opportunité","O-"&amp;TEXT(COUNTIF($C$4:$C21,"Opportunité"),"000"),"R-"&amp;TEXT(COUNTIF($C$4:$C21,"Risque"),"000")))</f>
        <v/>
      </c>
      <c r="B21" s="67"/>
      <c r="C21" s="59"/>
      <c r="D21" s="83"/>
      <c r="E21" s="59"/>
      <c r="F21" s="59"/>
      <c r="G21" s="59"/>
      <c r="H21" s="59"/>
      <c r="I21" s="67"/>
      <c r="J21" s="67"/>
      <c r="K21" s="67"/>
      <c r="L21" s="67"/>
      <c r="M21" s="67"/>
      <c r="N21" s="80"/>
      <c r="O21" s="93"/>
      <c r="P21" s="96"/>
      <c r="Q21" s="99" t="str">
        <f t="shared" si="3"/>
        <v/>
      </c>
      <c r="R21" s="102" t="str">
        <f>IF($Q21="","",IF($C21="Opportunité",LOOKUP($Q21,Données!$M$4:$M$7,Données!$O$4:$O$7),LOOKUP($Q21,Données!$M$4:$M$7,Données!$N$4:$N$7)))</f>
        <v/>
      </c>
      <c r="S21" s="70"/>
      <c r="T21" s="67"/>
      <c r="U21" s="59"/>
      <c r="V21" s="83"/>
      <c r="W21" s="77"/>
      <c r="X21" s="93"/>
      <c r="Y21" s="96"/>
      <c r="Z21" s="99" t="str">
        <f t="shared" si="4"/>
        <v/>
      </c>
      <c r="AA21" s="105" t="str">
        <f>IF($Z21="","",IF($C21="Opportunité",LOOKUP($Z21,Données!$M$4:$M$7,Données!$O$4:$O$7),LOOKUP($Z21,Données!$M$4:$M$7,Données!$N$4:$N$7)))</f>
        <v/>
      </c>
      <c r="AB21" s="87" t="str">
        <f t="shared" si="5"/>
        <v/>
      </c>
      <c r="AC21" s="70"/>
      <c r="AD21" s="105" t="str">
        <f t="shared" si="0"/>
        <v/>
      </c>
      <c r="AE21" s="83"/>
      <c r="AF21" s="56" t="str">
        <f t="shared" si="1"/>
        <v/>
      </c>
      <c r="AG21" s="83" t="str">
        <f t="shared" si="6"/>
        <v/>
      </c>
      <c r="AH21" s="105" t="str">
        <f t="shared" ca="1" si="2"/>
        <v/>
      </c>
      <c r="AI21" s="73"/>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row>
    <row r="22" spans="1:78" ht="38" customHeight="1" x14ac:dyDescent="0.25">
      <c r="A22" s="91" t="str">
        <f>IF($B22="","",IF($C22="Opportunité","O-"&amp;TEXT(COUNTIF($C$4:$C22,"Opportunité"),"000"),"R-"&amp;TEXT(COUNTIF($C$4:$C22,"Risque"),"000")))</f>
        <v/>
      </c>
      <c r="B22" s="68"/>
      <c r="C22" s="58"/>
      <c r="D22" s="84"/>
      <c r="E22" s="58"/>
      <c r="F22" s="58"/>
      <c r="G22" s="58"/>
      <c r="H22" s="58"/>
      <c r="I22" s="68"/>
      <c r="J22" s="68"/>
      <c r="K22" s="68"/>
      <c r="L22" s="68"/>
      <c r="M22" s="68"/>
      <c r="N22" s="81"/>
      <c r="O22" s="94"/>
      <c r="P22" s="97"/>
      <c r="Q22" s="100" t="str">
        <f t="shared" si="3"/>
        <v/>
      </c>
      <c r="R22" s="103" t="str">
        <f>IF($Q22="","",IF($C22="Opportunité",LOOKUP($Q22,Données!$M$4:$M$7,Données!$O$4:$O$7),LOOKUP($Q22,Données!$M$4:$M$7,Données!$N$4:$N$7)))</f>
        <v/>
      </c>
      <c r="S22" s="71"/>
      <c r="T22" s="68"/>
      <c r="U22" s="58"/>
      <c r="V22" s="84"/>
      <c r="W22" s="78"/>
      <c r="X22" s="94"/>
      <c r="Y22" s="97"/>
      <c r="Z22" s="100" t="str">
        <f t="shared" si="4"/>
        <v/>
      </c>
      <c r="AA22" s="106" t="str">
        <f>IF($Z22="","",IF($C22="Opportunité",LOOKUP($Z22,Données!$M$4:$M$7,Données!$O$4:$O$7),LOOKUP($Z22,Données!$M$4:$M$7,Données!$N$4:$N$7)))</f>
        <v/>
      </c>
      <c r="AB22" s="88" t="str">
        <f t="shared" si="5"/>
        <v/>
      </c>
      <c r="AC22" s="71"/>
      <c r="AD22" s="106" t="str">
        <f t="shared" si="0"/>
        <v/>
      </c>
      <c r="AE22" s="84"/>
      <c r="AF22" s="57" t="str">
        <f t="shared" si="1"/>
        <v/>
      </c>
      <c r="AG22" s="84" t="str">
        <f t="shared" si="6"/>
        <v/>
      </c>
      <c r="AH22" s="106" t="str">
        <f t="shared" ca="1" si="2"/>
        <v/>
      </c>
      <c r="AI22" s="74"/>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row>
    <row r="23" spans="1:78" ht="38" customHeight="1" x14ac:dyDescent="0.25">
      <c r="A23" s="90" t="str">
        <f>IF($B23="","",IF($C23="Opportunité","O-"&amp;TEXT(COUNTIF($C$4:$C23,"Opportunité"),"000"),"R-"&amp;TEXT(COUNTIF($C$4:$C23,"Risque"),"000")))</f>
        <v/>
      </c>
      <c r="B23" s="67"/>
      <c r="C23" s="59"/>
      <c r="D23" s="83"/>
      <c r="E23" s="59"/>
      <c r="F23" s="59"/>
      <c r="G23" s="59"/>
      <c r="H23" s="59"/>
      <c r="I23" s="67"/>
      <c r="J23" s="67"/>
      <c r="K23" s="67"/>
      <c r="L23" s="67"/>
      <c r="M23" s="67"/>
      <c r="N23" s="80"/>
      <c r="O23" s="93"/>
      <c r="P23" s="96"/>
      <c r="Q23" s="99" t="str">
        <f t="shared" si="3"/>
        <v/>
      </c>
      <c r="R23" s="102" t="str">
        <f>IF($Q23="","",IF($C23="Opportunité",LOOKUP($Q23,Données!$M$4:$M$7,Données!$O$4:$O$7),LOOKUP($Q23,Données!$M$4:$M$7,Données!$N$4:$N$7)))</f>
        <v/>
      </c>
      <c r="S23" s="70"/>
      <c r="T23" s="67"/>
      <c r="U23" s="59"/>
      <c r="V23" s="83"/>
      <c r="W23" s="77"/>
      <c r="X23" s="93"/>
      <c r="Y23" s="96"/>
      <c r="Z23" s="99" t="str">
        <f t="shared" si="4"/>
        <v/>
      </c>
      <c r="AA23" s="105" t="str">
        <f>IF($Z23="","",IF($C23="Opportunité",LOOKUP($Z23,Données!$M$4:$M$7,Données!$O$4:$O$7),LOOKUP($Z23,Données!$M$4:$M$7,Données!$N$4:$N$7)))</f>
        <v/>
      </c>
      <c r="AB23" s="87" t="str">
        <f t="shared" si="5"/>
        <v/>
      </c>
      <c r="AC23" s="70"/>
      <c r="AD23" s="105" t="str">
        <f t="shared" si="0"/>
        <v/>
      </c>
      <c r="AE23" s="83"/>
      <c r="AF23" s="56" t="str">
        <f t="shared" si="1"/>
        <v/>
      </c>
      <c r="AG23" s="83" t="str">
        <f t="shared" si="6"/>
        <v/>
      </c>
      <c r="AH23" s="105" t="str">
        <f t="shared" ca="1" si="2"/>
        <v/>
      </c>
      <c r="AI23" s="7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row>
    <row r="24" spans="1:78" ht="38" customHeight="1" x14ac:dyDescent="0.25">
      <c r="A24" s="91" t="str">
        <f>IF($B24="","",IF($C24="Opportunité","O-"&amp;TEXT(COUNTIF($C$4:$C24,"Opportunité"),"000"),"R-"&amp;TEXT(COUNTIF($C$4:$C24,"Risque"),"000")))</f>
        <v/>
      </c>
      <c r="B24" s="68"/>
      <c r="C24" s="58"/>
      <c r="D24" s="84"/>
      <c r="E24" s="58"/>
      <c r="F24" s="58"/>
      <c r="G24" s="58"/>
      <c r="H24" s="58"/>
      <c r="I24" s="68"/>
      <c r="J24" s="68"/>
      <c r="K24" s="68"/>
      <c r="L24" s="68"/>
      <c r="M24" s="68"/>
      <c r="N24" s="81"/>
      <c r="O24" s="94"/>
      <c r="P24" s="97"/>
      <c r="Q24" s="100" t="str">
        <f t="shared" si="3"/>
        <v/>
      </c>
      <c r="R24" s="103" t="str">
        <f>IF($Q24="","",IF($C24="Opportunité",LOOKUP($Q24,Données!$M$4:$M$7,Données!$O$4:$O$7),LOOKUP($Q24,Données!$M$4:$M$7,Données!$N$4:$N$7)))</f>
        <v/>
      </c>
      <c r="S24" s="71"/>
      <c r="T24" s="68"/>
      <c r="U24" s="58"/>
      <c r="V24" s="84"/>
      <c r="W24" s="78"/>
      <c r="X24" s="94"/>
      <c r="Y24" s="97"/>
      <c r="Z24" s="100" t="str">
        <f t="shared" si="4"/>
        <v/>
      </c>
      <c r="AA24" s="106" t="str">
        <f>IF($Z24="","",IF($C24="Opportunité",LOOKUP($Z24,Données!$M$4:$M$7,Données!$O$4:$O$7),LOOKUP($Z24,Données!$M$4:$M$7,Données!$N$4:$N$7)))</f>
        <v/>
      </c>
      <c r="AB24" s="88" t="str">
        <f t="shared" si="5"/>
        <v/>
      </c>
      <c r="AC24" s="71"/>
      <c r="AD24" s="106" t="str">
        <f t="shared" si="0"/>
        <v/>
      </c>
      <c r="AE24" s="84"/>
      <c r="AF24" s="57" t="str">
        <f t="shared" si="1"/>
        <v/>
      </c>
      <c r="AG24" s="84" t="str">
        <f t="shared" si="6"/>
        <v/>
      </c>
      <c r="AH24" s="106" t="str">
        <f t="shared" ca="1" si="2"/>
        <v/>
      </c>
      <c r="AI24" s="7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row>
    <row r="25" spans="1:78" ht="38" customHeight="1" x14ac:dyDescent="0.25">
      <c r="A25" s="90" t="str">
        <f>IF($B25="","",IF($C25="Opportunité","O-"&amp;TEXT(COUNTIF($C$4:$C25,"Opportunité"),"000"),"R-"&amp;TEXT(COUNTIF($C$4:$C25,"Risque"),"000")))</f>
        <v/>
      </c>
      <c r="B25" s="67"/>
      <c r="C25" s="59"/>
      <c r="D25" s="83"/>
      <c r="E25" s="59"/>
      <c r="F25" s="59"/>
      <c r="G25" s="59"/>
      <c r="H25" s="59"/>
      <c r="I25" s="67"/>
      <c r="J25" s="67"/>
      <c r="K25" s="67"/>
      <c r="L25" s="67"/>
      <c r="M25" s="67"/>
      <c r="N25" s="80"/>
      <c r="O25" s="93"/>
      <c r="P25" s="96"/>
      <c r="Q25" s="99" t="str">
        <f t="shared" si="3"/>
        <v/>
      </c>
      <c r="R25" s="102" t="str">
        <f>IF($Q25="","",IF($C25="Opportunité",LOOKUP($Q25,Données!$M$4:$M$7,Données!$O$4:$O$7),LOOKUP($Q25,Données!$M$4:$M$7,Données!$N$4:$N$7)))</f>
        <v/>
      </c>
      <c r="S25" s="70"/>
      <c r="T25" s="67"/>
      <c r="U25" s="59"/>
      <c r="V25" s="83"/>
      <c r="W25" s="77"/>
      <c r="X25" s="93"/>
      <c r="Y25" s="96"/>
      <c r="Z25" s="99" t="str">
        <f t="shared" si="4"/>
        <v/>
      </c>
      <c r="AA25" s="105" t="str">
        <f>IF($Z25="","",IF($C25="Opportunité",LOOKUP($Z25,Données!$M$4:$M$7,Données!$O$4:$O$7),LOOKUP($Z25,Données!$M$4:$M$7,Données!$N$4:$N$7)))</f>
        <v/>
      </c>
      <c r="AB25" s="87" t="str">
        <f t="shared" si="5"/>
        <v/>
      </c>
      <c r="AC25" s="70"/>
      <c r="AD25" s="105" t="str">
        <f t="shared" si="0"/>
        <v/>
      </c>
      <c r="AE25" s="83"/>
      <c r="AF25" s="56" t="str">
        <f t="shared" si="1"/>
        <v/>
      </c>
      <c r="AG25" s="83" t="str">
        <f t="shared" si="6"/>
        <v/>
      </c>
      <c r="AH25" s="105" t="str">
        <f t="shared" ca="1" si="2"/>
        <v/>
      </c>
      <c r="AI25" s="73"/>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row>
    <row r="26" spans="1:78" ht="38" customHeight="1" x14ac:dyDescent="0.25">
      <c r="A26" s="91" t="str">
        <f>IF($B26="","",IF($C26="Opportunité","O-"&amp;TEXT(COUNTIF($C$4:$C26,"Opportunité"),"000"),"R-"&amp;TEXT(COUNTIF($C$4:$C26,"Risque"),"000")))</f>
        <v/>
      </c>
      <c r="B26" s="68"/>
      <c r="C26" s="58"/>
      <c r="D26" s="84"/>
      <c r="E26" s="58"/>
      <c r="F26" s="58"/>
      <c r="G26" s="58"/>
      <c r="H26" s="58"/>
      <c r="I26" s="68"/>
      <c r="J26" s="68"/>
      <c r="K26" s="68"/>
      <c r="L26" s="68"/>
      <c r="M26" s="68"/>
      <c r="N26" s="81"/>
      <c r="O26" s="94"/>
      <c r="P26" s="97"/>
      <c r="Q26" s="100" t="str">
        <f t="shared" si="3"/>
        <v/>
      </c>
      <c r="R26" s="103" t="str">
        <f>IF($Q26="","",IF($C26="Opportunité",LOOKUP($Q26,Données!$M$4:$M$7,Données!$O$4:$O$7),LOOKUP($Q26,Données!$M$4:$M$7,Données!$N$4:$N$7)))</f>
        <v/>
      </c>
      <c r="S26" s="71"/>
      <c r="T26" s="68"/>
      <c r="U26" s="58"/>
      <c r="V26" s="84"/>
      <c r="W26" s="78"/>
      <c r="X26" s="94"/>
      <c r="Y26" s="97"/>
      <c r="Z26" s="100" t="str">
        <f t="shared" si="4"/>
        <v/>
      </c>
      <c r="AA26" s="106" t="str">
        <f>IF($Z26="","",IF($C26="Opportunité",LOOKUP($Z26,Données!$M$4:$M$7,Données!$O$4:$O$7),LOOKUP($Z26,Données!$M$4:$M$7,Données!$N$4:$N$7)))</f>
        <v/>
      </c>
      <c r="AB26" s="88" t="str">
        <f t="shared" si="5"/>
        <v/>
      </c>
      <c r="AC26" s="71"/>
      <c r="AD26" s="106" t="str">
        <f t="shared" si="0"/>
        <v/>
      </c>
      <c r="AE26" s="84"/>
      <c r="AF26" s="57" t="str">
        <f t="shared" si="1"/>
        <v/>
      </c>
      <c r="AG26" s="84" t="str">
        <f t="shared" si="6"/>
        <v/>
      </c>
      <c r="AH26" s="106" t="str">
        <f t="shared" ca="1" si="2"/>
        <v/>
      </c>
      <c r="AI26" s="74"/>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row>
    <row r="27" spans="1:78" ht="38" customHeight="1" x14ac:dyDescent="0.25">
      <c r="A27" s="90" t="str">
        <f>IF($B27="","",IF($C27="Opportunité","O-"&amp;TEXT(COUNTIF($C$4:$C27,"Opportunité"),"000"),"R-"&amp;TEXT(COUNTIF($C$4:$C27,"Risque"),"000")))</f>
        <v/>
      </c>
      <c r="B27" s="67"/>
      <c r="C27" s="59"/>
      <c r="D27" s="83"/>
      <c r="E27" s="59"/>
      <c r="F27" s="59"/>
      <c r="G27" s="59"/>
      <c r="H27" s="59"/>
      <c r="I27" s="67"/>
      <c r="J27" s="67"/>
      <c r="K27" s="67"/>
      <c r="L27" s="67"/>
      <c r="M27" s="67"/>
      <c r="N27" s="80"/>
      <c r="O27" s="93"/>
      <c r="P27" s="96"/>
      <c r="Q27" s="99" t="str">
        <f t="shared" si="3"/>
        <v/>
      </c>
      <c r="R27" s="102" t="str">
        <f>IF($Q27="","",IF($C27="Opportunité",LOOKUP($Q27,Données!$M$4:$M$7,Données!$O$4:$O$7),LOOKUP($Q27,Données!$M$4:$M$7,Données!$N$4:$N$7)))</f>
        <v/>
      </c>
      <c r="S27" s="70"/>
      <c r="T27" s="67"/>
      <c r="U27" s="59"/>
      <c r="V27" s="83"/>
      <c r="W27" s="77"/>
      <c r="X27" s="93"/>
      <c r="Y27" s="96"/>
      <c r="Z27" s="99" t="str">
        <f t="shared" si="4"/>
        <v/>
      </c>
      <c r="AA27" s="105" t="str">
        <f>IF($Z27="","",IF($C27="Opportunité",LOOKUP($Z27,Données!$M$4:$M$7,Données!$O$4:$O$7),LOOKUP($Z27,Données!$M$4:$M$7,Données!$N$4:$N$7)))</f>
        <v/>
      </c>
      <c r="AB27" s="87" t="str">
        <f t="shared" si="5"/>
        <v/>
      </c>
      <c r="AC27" s="70"/>
      <c r="AD27" s="105" t="str">
        <f t="shared" si="0"/>
        <v/>
      </c>
      <c r="AE27" s="83"/>
      <c r="AF27" s="56" t="str">
        <f t="shared" si="1"/>
        <v/>
      </c>
      <c r="AG27" s="83" t="str">
        <f t="shared" si="6"/>
        <v/>
      </c>
      <c r="AH27" s="105" t="str">
        <f t="shared" ca="1" si="2"/>
        <v/>
      </c>
      <c r="AI27" s="73"/>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row>
    <row r="28" spans="1:78" ht="38" customHeight="1" x14ac:dyDescent="0.25">
      <c r="A28" s="91" t="str">
        <f>IF($B28="","",IF($C28="Opportunité","O-"&amp;TEXT(COUNTIF($C$4:$C28,"Opportunité"),"000"),"R-"&amp;TEXT(COUNTIF($C$4:$C28,"Risque"),"000")))</f>
        <v/>
      </c>
      <c r="B28" s="68"/>
      <c r="C28" s="58"/>
      <c r="D28" s="84"/>
      <c r="E28" s="58"/>
      <c r="F28" s="58"/>
      <c r="G28" s="58"/>
      <c r="H28" s="58"/>
      <c r="I28" s="68"/>
      <c r="J28" s="68"/>
      <c r="K28" s="68"/>
      <c r="L28" s="68"/>
      <c r="M28" s="68"/>
      <c r="N28" s="81"/>
      <c r="O28" s="94"/>
      <c r="P28" s="97"/>
      <c r="Q28" s="100" t="str">
        <f t="shared" si="3"/>
        <v/>
      </c>
      <c r="R28" s="103" t="str">
        <f>IF($Q28="","",IF($C28="Opportunité",LOOKUP($Q28,Données!$M$4:$M$7,Données!$O$4:$O$7),LOOKUP($Q28,Données!$M$4:$M$7,Données!$N$4:$N$7)))</f>
        <v/>
      </c>
      <c r="S28" s="71"/>
      <c r="T28" s="68"/>
      <c r="U28" s="58"/>
      <c r="V28" s="84"/>
      <c r="W28" s="78"/>
      <c r="X28" s="94"/>
      <c r="Y28" s="97"/>
      <c r="Z28" s="100" t="str">
        <f t="shared" si="4"/>
        <v/>
      </c>
      <c r="AA28" s="106" t="str">
        <f>IF($Z28="","",IF($C28="Opportunité",LOOKUP($Z28,Données!$M$4:$M$7,Données!$O$4:$O$7),LOOKUP($Z28,Données!$M$4:$M$7,Données!$N$4:$N$7)))</f>
        <v/>
      </c>
      <c r="AB28" s="88" t="str">
        <f t="shared" si="5"/>
        <v/>
      </c>
      <c r="AC28" s="71"/>
      <c r="AD28" s="106" t="str">
        <f t="shared" si="0"/>
        <v/>
      </c>
      <c r="AE28" s="84"/>
      <c r="AF28" s="57" t="str">
        <f t="shared" si="1"/>
        <v/>
      </c>
      <c r="AG28" s="84" t="str">
        <f t="shared" si="6"/>
        <v/>
      </c>
      <c r="AH28" s="106" t="str">
        <f t="shared" ca="1" si="2"/>
        <v/>
      </c>
      <c r="AI28" s="74"/>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row>
    <row r="29" spans="1:78" ht="38" customHeight="1" x14ac:dyDescent="0.25">
      <c r="A29" s="90" t="str">
        <f>IF($B29="","",IF($C29="Opportunité","O-"&amp;TEXT(COUNTIF($C$4:$C29,"Opportunité"),"000"),"R-"&amp;TEXT(COUNTIF($C$4:$C29,"Risque"),"000")))</f>
        <v/>
      </c>
      <c r="B29" s="67"/>
      <c r="C29" s="59"/>
      <c r="D29" s="83"/>
      <c r="E29" s="59"/>
      <c r="F29" s="59"/>
      <c r="G29" s="59"/>
      <c r="H29" s="59"/>
      <c r="I29" s="67"/>
      <c r="J29" s="67"/>
      <c r="K29" s="67"/>
      <c r="L29" s="67"/>
      <c r="M29" s="67"/>
      <c r="N29" s="80"/>
      <c r="O29" s="93"/>
      <c r="P29" s="96"/>
      <c r="Q29" s="99" t="str">
        <f t="shared" si="3"/>
        <v/>
      </c>
      <c r="R29" s="102" t="str">
        <f>IF($Q29="","",IF($C29="Opportunité",LOOKUP($Q29,Données!$M$4:$M$7,Données!$O$4:$O$7),LOOKUP($Q29,Données!$M$4:$M$7,Données!$N$4:$N$7)))</f>
        <v/>
      </c>
      <c r="S29" s="70"/>
      <c r="T29" s="67"/>
      <c r="U29" s="59"/>
      <c r="V29" s="83"/>
      <c r="W29" s="77"/>
      <c r="X29" s="93"/>
      <c r="Y29" s="96"/>
      <c r="Z29" s="99" t="str">
        <f t="shared" si="4"/>
        <v/>
      </c>
      <c r="AA29" s="105" t="str">
        <f>IF($Z29="","",IF($C29="Opportunité",LOOKUP($Z29,Données!$M$4:$M$7,Données!$O$4:$O$7),LOOKUP($Z29,Données!$M$4:$M$7,Données!$N$4:$N$7)))</f>
        <v/>
      </c>
      <c r="AB29" s="87" t="str">
        <f t="shared" si="5"/>
        <v/>
      </c>
      <c r="AC29" s="70"/>
      <c r="AD29" s="105" t="str">
        <f t="shared" si="0"/>
        <v/>
      </c>
      <c r="AE29" s="83"/>
      <c r="AF29" s="56" t="str">
        <f t="shared" si="1"/>
        <v/>
      </c>
      <c r="AG29" s="83" t="str">
        <f t="shared" si="6"/>
        <v/>
      </c>
      <c r="AH29" s="105" t="str">
        <f t="shared" ca="1" si="2"/>
        <v/>
      </c>
      <c r="AI29" s="73"/>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row>
    <row r="30" spans="1:78" ht="38" customHeight="1" x14ac:dyDescent="0.25">
      <c r="A30" s="91" t="str">
        <f>IF($B30="","",IF($C30="Opportunité","O-"&amp;TEXT(COUNTIF($C$4:$C30,"Opportunité"),"000"),"R-"&amp;TEXT(COUNTIF($C$4:$C30,"Risque"),"000")))</f>
        <v/>
      </c>
      <c r="B30" s="68"/>
      <c r="C30" s="58"/>
      <c r="D30" s="84"/>
      <c r="E30" s="58"/>
      <c r="F30" s="58"/>
      <c r="G30" s="58"/>
      <c r="H30" s="58"/>
      <c r="I30" s="68"/>
      <c r="J30" s="68"/>
      <c r="K30" s="68"/>
      <c r="L30" s="68"/>
      <c r="M30" s="68"/>
      <c r="N30" s="81"/>
      <c r="O30" s="94"/>
      <c r="P30" s="97"/>
      <c r="Q30" s="100" t="str">
        <f t="shared" si="3"/>
        <v/>
      </c>
      <c r="R30" s="103" t="str">
        <f>IF($Q30="","",IF($C30="Opportunité",LOOKUP($Q30,Données!$M$4:$M$7,Données!$O$4:$O$7),LOOKUP($Q30,Données!$M$4:$M$7,Données!$N$4:$N$7)))</f>
        <v/>
      </c>
      <c r="S30" s="71"/>
      <c r="T30" s="68"/>
      <c r="U30" s="58"/>
      <c r="V30" s="84"/>
      <c r="W30" s="78"/>
      <c r="X30" s="94"/>
      <c r="Y30" s="97"/>
      <c r="Z30" s="100" t="str">
        <f t="shared" si="4"/>
        <v/>
      </c>
      <c r="AA30" s="106" t="str">
        <f>IF($Z30="","",IF($C30="Opportunité",LOOKUP($Z30,Données!$M$4:$M$7,Données!$O$4:$O$7),LOOKUP($Z30,Données!$M$4:$M$7,Données!$N$4:$N$7)))</f>
        <v/>
      </c>
      <c r="AB30" s="88" t="str">
        <f t="shared" si="5"/>
        <v/>
      </c>
      <c r="AC30" s="71"/>
      <c r="AD30" s="106" t="str">
        <f t="shared" si="0"/>
        <v/>
      </c>
      <c r="AE30" s="84"/>
      <c r="AF30" s="57" t="str">
        <f t="shared" si="1"/>
        <v/>
      </c>
      <c r="AG30" s="84" t="str">
        <f t="shared" si="6"/>
        <v/>
      </c>
      <c r="AH30" s="106" t="str">
        <f t="shared" ca="1" si="2"/>
        <v/>
      </c>
      <c r="AI30" s="74"/>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row>
    <row r="31" spans="1:78" ht="38" customHeight="1" x14ac:dyDescent="0.25">
      <c r="A31" s="90" t="str">
        <f>IF($B31="","",IF($C31="Opportunité","O-"&amp;TEXT(COUNTIF($C$4:$C31,"Opportunité"),"000"),"R-"&amp;TEXT(COUNTIF($C$4:$C31,"Risque"),"000")))</f>
        <v/>
      </c>
      <c r="B31" s="67"/>
      <c r="C31" s="59"/>
      <c r="D31" s="83"/>
      <c r="E31" s="59"/>
      <c r="F31" s="59"/>
      <c r="G31" s="59"/>
      <c r="H31" s="59"/>
      <c r="I31" s="67"/>
      <c r="J31" s="67"/>
      <c r="K31" s="67"/>
      <c r="L31" s="67"/>
      <c r="M31" s="67"/>
      <c r="N31" s="80"/>
      <c r="O31" s="93"/>
      <c r="P31" s="96"/>
      <c r="Q31" s="99" t="str">
        <f t="shared" si="3"/>
        <v/>
      </c>
      <c r="R31" s="102" t="str">
        <f>IF($Q31="","",IF($C31="Opportunité",LOOKUP($Q31,Données!$M$4:$M$7,Données!$O$4:$O$7),LOOKUP($Q31,Données!$M$4:$M$7,Données!$N$4:$N$7)))</f>
        <v/>
      </c>
      <c r="S31" s="70"/>
      <c r="T31" s="67"/>
      <c r="U31" s="59"/>
      <c r="V31" s="83"/>
      <c r="W31" s="77"/>
      <c r="X31" s="93"/>
      <c r="Y31" s="96"/>
      <c r="Z31" s="99" t="str">
        <f t="shared" si="4"/>
        <v/>
      </c>
      <c r="AA31" s="105" t="str">
        <f>IF($Z31="","",IF($C31="Opportunité",LOOKUP($Z31,Données!$M$4:$M$7,Données!$O$4:$O$7),LOOKUP($Z31,Données!$M$4:$M$7,Données!$N$4:$N$7)))</f>
        <v/>
      </c>
      <c r="AB31" s="87" t="str">
        <f t="shared" si="5"/>
        <v/>
      </c>
      <c r="AC31" s="70"/>
      <c r="AD31" s="105" t="str">
        <f t="shared" si="0"/>
        <v/>
      </c>
      <c r="AE31" s="83"/>
      <c r="AF31" s="56" t="str">
        <f t="shared" si="1"/>
        <v/>
      </c>
      <c r="AG31" s="83" t="str">
        <f t="shared" si="6"/>
        <v/>
      </c>
      <c r="AH31" s="105" t="str">
        <f t="shared" ca="1" si="2"/>
        <v/>
      </c>
      <c r="AI31" s="73"/>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row>
    <row r="32" spans="1:78" ht="38" customHeight="1" x14ac:dyDescent="0.25">
      <c r="A32" s="91" t="str">
        <f>IF($B32="","",IF($C32="Opportunité","O-"&amp;TEXT(COUNTIF($C$4:$C32,"Opportunité"),"000"),"R-"&amp;TEXT(COUNTIF($C$4:$C32,"Risque"),"000")))</f>
        <v/>
      </c>
      <c r="B32" s="68"/>
      <c r="C32" s="58"/>
      <c r="D32" s="84"/>
      <c r="E32" s="58"/>
      <c r="F32" s="58"/>
      <c r="G32" s="58"/>
      <c r="H32" s="58"/>
      <c r="I32" s="68"/>
      <c r="J32" s="68"/>
      <c r="K32" s="68"/>
      <c r="L32" s="68"/>
      <c r="M32" s="68"/>
      <c r="N32" s="81"/>
      <c r="O32" s="94"/>
      <c r="P32" s="97"/>
      <c r="Q32" s="100" t="str">
        <f t="shared" si="3"/>
        <v/>
      </c>
      <c r="R32" s="103" t="str">
        <f>IF($Q32="","",IF($C32="Opportunité",LOOKUP($Q32,Données!$M$4:$M$7,Données!$O$4:$O$7),LOOKUP($Q32,Données!$M$4:$M$7,Données!$N$4:$N$7)))</f>
        <v/>
      </c>
      <c r="S32" s="71"/>
      <c r="T32" s="68"/>
      <c r="U32" s="58"/>
      <c r="V32" s="84"/>
      <c r="W32" s="78"/>
      <c r="X32" s="94"/>
      <c r="Y32" s="97"/>
      <c r="Z32" s="100" t="str">
        <f t="shared" si="4"/>
        <v/>
      </c>
      <c r="AA32" s="106" t="str">
        <f>IF($Z32="","",IF($C32="Opportunité",LOOKUP($Z32,Données!$M$4:$M$7,Données!$O$4:$O$7),LOOKUP($Z32,Données!$M$4:$M$7,Données!$N$4:$N$7)))</f>
        <v/>
      </c>
      <c r="AB32" s="88" t="str">
        <f t="shared" si="5"/>
        <v/>
      </c>
      <c r="AC32" s="71"/>
      <c r="AD32" s="106" t="str">
        <f t="shared" si="0"/>
        <v/>
      </c>
      <c r="AE32" s="84"/>
      <c r="AF32" s="57" t="str">
        <f t="shared" si="1"/>
        <v/>
      </c>
      <c r="AG32" s="84" t="str">
        <f t="shared" si="6"/>
        <v/>
      </c>
      <c r="AH32" s="106" t="str">
        <f t="shared" ca="1" si="2"/>
        <v/>
      </c>
      <c r="AI32" s="74"/>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row>
    <row r="33" spans="1:78" ht="38" customHeight="1" x14ac:dyDescent="0.25">
      <c r="A33" s="90" t="str">
        <f>IF($B33="","",IF($C33="Opportunité","O-"&amp;TEXT(COUNTIF($C$4:$C33,"Opportunité"),"000"),"R-"&amp;TEXT(COUNTIF($C$4:$C33,"Risque"),"000")))</f>
        <v/>
      </c>
      <c r="B33" s="67"/>
      <c r="C33" s="59"/>
      <c r="D33" s="83"/>
      <c r="E33" s="59"/>
      <c r="F33" s="59"/>
      <c r="G33" s="59"/>
      <c r="H33" s="59"/>
      <c r="I33" s="67"/>
      <c r="J33" s="67"/>
      <c r="K33" s="67"/>
      <c r="L33" s="67"/>
      <c r="M33" s="67"/>
      <c r="N33" s="80"/>
      <c r="O33" s="93"/>
      <c r="P33" s="96"/>
      <c r="Q33" s="99" t="str">
        <f t="shared" si="3"/>
        <v/>
      </c>
      <c r="R33" s="102" t="str">
        <f>IF($Q33="","",IF($C33="Opportunité",LOOKUP($Q33,Données!$M$4:$M$7,Données!$O$4:$O$7),LOOKUP($Q33,Données!$M$4:$M$7,Données!$N$4:$N$7)))</f>
        <v/>
      </c>
      <c r="S33" s="70"/>
      <c r="T33" s="67"/>
      <c r="U33" s="59"/>
      <c r="V33" s="83"/>
      <c r="W33" s="77"/>
      <c r="X33" s="93"/>
      <c r="Y33" s="96"/>
      <c r="Z33" s="99" t="str">
        <f t="shared" si="4"/>
        <v/>
      </c>
      <c r="AA33" s="105" t="str">
        <f>IF($Z33="","",IF($C33="Opportunité",LOOKUP($Z33,Données!$M$4:$M$7,Données!$O$4:$O$7),LOOKUP($Z33,Données!$M$4:$M$7,Données!$N$4:$N$7)))</f>
        <v/>
      </c>
      <c r="AB33" s="87" t="str">
        <f t="shared" si="5"/>
        <v/>
      </c>
      <c r="AC33" s="70"/>
      <c r="AD33" s="105" t="str">
        <f t="shared" si="0"/>
        <v/>
      </c>
      <c r="AE33" s="83"/>
      <c r="AF33" s="56" t="str">
        <f t="shared" si="1"/>
        <v/>
      </c>
      <c r="AG33" s="83" t="str">
        <f t="shared" si="6"/>
        <v/>
      </c>
      <c r="AH33" s="105" t="str">
        <f t="shared" ca="1" si="2"/>
        <v/>
      </c>
      <c r="AI33" s="7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row>
    <row r="34" spans="1:78" ht="38" customHeight="1" x14ac:dyDescent="0.25">
      <c r="A34" s="91" t="str">
        <f>IF($B34="","",IF($C34="Opportunité","O-"&amp;TEXT(COUNTIF($C$4:$C34,"Opportunité"),"000"),"R-"&amp;TEXT(COUNTIF($C$4:$C34,"Risque"),"000")))</f>
        <v/>
      </c>
      <c r="B34" s="68"/>
      <c r="C34" s="58"/>
      <c r="D34" s="84"/>
      <c r="E34" s="58"/>
      <c r="F34" s="58"/>
      <c r="G34" s="58"/>
      <c r="H34" s="58"/>
      <c r="I34" s="68"/>
      <c r="J34" s="68"/>
      <c r="K34" s="68"/>
      <c r="L34" s="68"/>
      <c r="M34" s="68"/>
      <c r="N34" s="81"/>
      <c r="O34" s="94"/>
      <c r="P34" s="97"/>
      <c r="Q34" s="100" t="str">
        <f t="shared" si="3"/>
        <v/>
      </c>
      <c r="R34" s="103" t="str">
        <f>IF($Q34="","",IF($C34="Opportunité",LOOKUP($Q34,Données!$M$4:$M$7,Données!$O$4:$O$7),LOOKUP($Q34,Données!$M$4:$M$7,Données!$N$4:$N$7)))</f>
        <v/>
      </c>
      <c r="S34" s="71"/>
      <c r="T34" s="68"/>
      <c r="U34" s="58"/>
      <c r="V34" s="84"/>
      <c r="W34" s="78"/>
      <c r="X34" s="94"/>
      <c r="Y34" s="97"/>
      <c r="Z34" s="100" t="str">
        <f t="shared" si="4"/>
        <v/>
      </c>
      <c r="AA34" s="106" t="str">
        <f>IF($Z34="","",IF($C34="Opportunité",LOOKUP($Z34,Données!$M$4:$M$7,Données!$O$4:$O$7),LOOKUP($Z34,Données!$M$4:$M$7,Données!$N$4:$N$7)))</f>
        <v/>
      </c>
      <c r="AB34" s="88" t="str">
        <f t="shared" si="5"/>
        <v/>
      </c>
      <c r="AC34" s="71"/>
      <c r="AD34" s="106" t="str">
        <f t="shared" si="0"/>
        <v/>
      </c>
      <c r="AE34" s="84"/>
      <c r="AF34" s="57" t="str">
        <f t="shared" si="1"/>
        <v/>
      </c>
      <c r="AG34" s="84" t="str">
        <f t="shared" si="6"/>
        <v/>
      </c>
      <c r="AH34" s="106" t="str">
        <f t="shared" ca="1" si="2"/>
        <v/>
      </c>
      <c r="AI34" s="7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row>
    <row r="35" spans="1:78" ht="38" customHeight="1" x14ac:dyDescent="0.25">
      <c r="A35" s="90" t="str">
        <f>IF($B35="","",IF($C35="Opportunité","O-"&amp;TEXT(COUNTIF($C$4:$C35,"Opportunité"),"000"),"R-"&amp;TEXT(COUNTIF($C$4:$C35,"Risque"),"000")))</f>
        <v/>
      </c>
      <c r="B35" s="67"/>
      <c r="C35" s="59"/>
      <c r="D35" s="83"/>
      <c r="E35" s="59"/>
      <c r="F35" s="59"/>
      <c r="G35" s="59"/>
      <c r="H35" s="59"/>
      <c r="I35" s="67"/>
      <c r="J35" s="67"/>
      <c r="K35" s="67"/>
      <c r="L35" s="67"/>
      <c r="M35" s="67"/>
      <c r="N35" s="80"/>
      <c r="O35" s="93"/>
      <c r="P35" s="96"/>
      <c r="Q35" s="99" t="str">
        <f t="shared" si="3"/>
        <v/>
      </c>
      <c r="R35" s="102" t="str">
        <f>IF($Q35="","",IF($C35="Opportunité",LOOKUP($Q35,Données!$M$4:$M$7,Données!$O$4:$O$7),LOOKUP($Q35,Données!$M$4:$M$7,Données!$N$4:$N$7)))</f>
        <v/>
      </c>
      <c r="S35" s="70"/>
      <c r="T35" s="67"/>
      <c r="U35" s="59"/>
      <c r="V35" s="83"/>
      <c r="W35" s="77"/>
      <c r="X35" s="93"/>
      <c r="Y35" s="96"/>
      <c r="Z35" s="99" t="str">
        <f t="shared" si="4"/>
        <v/>
      </c>
      <c r="AA35" s="105" t="str">
        <f>IF($Z35="","",IF($C35="Opportunité",LOOKUP($Z35,Données!$M$4:$M$7,Données!$O$4:$O$7),LOOKUP($Z35,Données!$M$4:$M$7,Données!$N$4:$N$7)))</f>
        <v/>
      </c>
      <c r="AB35" s="87" t="str">
        <f t="shared" si="5"/>
        <v/>
      </c>
      <c r="AC35" s="70"/>
      <c r="AD35" s="105" t="str">
        <f t="shared" si="0"/>
        <v/>
      </c>
      <c r="AE35" s="83"/>
      <c r="AF35" s="56" t="str">
        <f t="shared" si="1"/>
        <v/>
      </c>
      <c r="AG35" s="83" t="str">
        <f t="shared" si="6"/>
        <v/>
      </c>
      <c r="AH35" s="105" t="str">
        <f t="shared" ca="1" si="2"/>
        <v/>
      </c>
      <c r="AI35" s="73"/>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row>
    <row r="36" spans="1:78" ht="38" customHeight="1" x14ac:dyDescent="0.25">
      <c r="A36" s="91" t="str">
        <f>IF($B36="","",IF($C36="Opportunité","O-"&amp;TEXT(COUNTIF($C$4:$C36,"Opportunité"),"000"),"R-"&amp;TEXT(COUNTIF($C$4:$C36,"Risque"),"000")))</f>
        <v/>
      </c>
      <c r="B36" s="68"/>
      <c r="C36" s="58"/>
      <c r="D36" s="84"/>
      <c r="E36" s="58"/>
      <c r="F36" s="58"/>
      <c r="G36" s="58"/>
      <c r="H36" s="58"/>
      <c r="I36" s="68"/>
      <c r="J36" s="68"/>
      <c r="K36" s="68"/>
      <c r="L36" s="68"/>
      <c r="M36" s="68"/>
      <c r="N36" s="81"/>
      <c r="O36" s="94"/>
      <c r="P36" s="97"/>
      <c r="Q36" s="100" t="str">
        <f t="shared" si="3"/>
        <v/>
      </c>
      <c r="R36" s="103" t="str">
        <f>IF($Q36="","",IF($C36="Opportunité",LOOKUP($Q36,Données!$M$4:$M$7,Données!$O$4:$O$7),LOOKUP($Q36,Données!$M$4:$M$7,Données!$N$4:$N$7)))</f>
        <v/>
      </c>
      <c r="S36" s="71"/>
      <c r="T36" s="68"/>
      <c r="U36" s="58"/>
      <c r="V36" s="84"/>
      <c r="W36" s="78"/>
      <c r="X36" s="94"/>
      <c r="Y36" s="97"/>
      <c r="Z36" s="100" t="str">
        <f t="shared" si="4"/>
        <v/>
      </c>
      <c r="AA36" s="106" t="str">
        <f>IF($Z36="","",IF($C36="Opportunité",LOOKUP($Z36,Données!$M$4:$M$7,Données!$O$4:$O$7),LOOKUP($Z36,Données!$M$4:$M$7,Données!$N$4:$N$7)))</f>
        <v/>
      </c>
      <c r="AB36" s="88" t="str">
        <f t="shared" si="5"/>
        <v/>
      </c>
      <c r="AC36" s="71"/>
      <c r="AD36" s="106" t="str">
        <f t="shared" ref="AD36:AD53" si="7">IF($Z36="","",IF($C36="Opportunité","s.o.",IF($Z36&lt;=Seuil_Acceptable,"Oui","Non")))</f>
        <v/>
      </c>
      <c r="AE36" s="84"/>
      <c r="AF36" s="57" t="str">
        <f t="shared" ref="AF36:AF53" si="8">IF($B36="","",Freq_Defaut)</f>
        <v/>
      </c>
      <c r="AG36" s="84" t="str">
        <f t="shared" si="6"/>
        <v/>
      </c>
      <c r="AH36" s="106" t="str">
        <f t="shared" ref="AH36:AH53" ca="1" si="9">IF($AG36="","",IF($AG36&lt;TODAY(),"En retard",IF($AG36&lt;=TODAY()+Delai_Alerte,"À planifier","À jour")))</f>
        <v/>
      </c>
      <c r="AI36" s="74"/>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row>
    <row r="37" spans="1:78" ht="38" customHeight="1" x14ac:dyDescent="0.25">
      <c r="A37" s="90" t="str">
        <f>IF($B37="","",IF($C37="Opportunité","O-"&amp;TEXT(COUNTIF($C$4:$C37,"Opportunité"),"000"),"R-"&amp;TEXT(COUNTIF($C$4:$C37,"Risque"),"000")))</f>
        <v/>
      </c>
      <c r="B37" s="67"/>
      <c r="C37" s="59"/>
      <c r="D37" s="83"/>
      <c r="E37" s="59"/>
      <c r="F37" s="59"/>
      <c r="G37" s="59"/>
      <c r="H37" s="59"/>
      <c r="I37" s="67"/>
      <c r="J37" s="67"/>
      <c r="K37" s="67"/>
      <c r="L37" s="67"/>
      <c r="M37" s="67"/>
      <c r="N37" s="80"/>
      <c r="O37" s="93"/>
      <c r="P37" s="96"/>
      <c r="Q37" s="99" t="str">
        <f t="shared" si="3"/>
        <v/>
      </c>
      <c r="R37" s="102" t="str">
        <f>IF($Q37="","",IF($C37="Opportunité",LOOKUP($Q37,Données!$M$4:$M$7,Données!$O$4:$O$7),LOOKUP($Q37,Données!$M$4:$M$7,Données!$N$4:$N$7)))</f>
        <v/>
      </c>
      <c r="S37" s="70"/>
      <c r="T37" s="67"/>
      <c r="U37" s="59"/>
      <c r="V37" s="83"/>
      <c r="W37" s="77"/>
      <c r="X37" s="93"/>
      <c r="Y37" s="96"/>
      <c r="Z37" s="99" t="str">
        <f t="shared" si="4"/>
        <v/>
      </c>
      <c r="AA37" s="105" t="str">
        <f>IF($Z37="","",IF($C37="Opportunité",LOOKUP($Z37,Données!$M$4:$M$7,Données!$O$4:$O$7),LOOKUP($Z37,Données!$M$4:$M$7,Données!$N$4:$N$7)))</f>
        <v/>
      </c>
      <c r="AB37" s="87" t="str">
        <f t="shared" si="5"/>
        <v/>
      </c>
      <c r="AC37" s="70"/>
      <c r="AD37" s="105" t="str">
        <f t="shared" si="7"/>
        <v/>
      </c>
      <c r="AE37" s="83"/>
      <c r="AF37" s="56" t="str">
        <f t="shared" si="8"/>
        <v/>
      </c>
      <c r="AG37" s="83" t="str">
        <f t="shared" si="6"/>
        <v/>
      </c>
      <c r="AH37" s="105" t="str">
        <f t="shared" ca="1" si="9"/>
        <v/>
      </c>
      <c r="AI37" s="73"/>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row>
    <row r="38" spans="1:78" ht="38" customHeight="1" x14ac:dyDescent="0.25">
      <c r="A38" s="91" t="str">
        <f>IF($B38="","",IF($C38="Opportunité","O-"&amp;TEXT(COUNTIF($C$4:$C38,"Opportunité"),"000"),"R-"&amp;TEXT(COUNTIF($C$4:$C38,"Risque"),"000")))</f>
        <v/>
      </c>
      <c r="B38" s="68"/>
      <c r="C38" s="58"/>
      <c r="D38" s="84"/>
      <c r="E38" s="58"/>
      <c r="F38" s="58"/>
      <c r="G38" s="58"/>
      <c r="H38" s="58"/>
      <c r="I38" s="68"/>
      <c r="J38" s="68"/>
      <c r="K38" s="68"/>
      <c r="L38" s="68"/>
      <c r="M38" s="68"/>
      <c r="N38" s="81"/>
      <c r="O38" s="94"/>
      <c r="P38" s="97"/>
      <c r="Q38" s="100" t="str">
        <f t="shared" si="3"/>
        <v/>
      </c>
      <c r="R38" s="103" t="str">
        <f>IF($Q38="","",IF($C38="Opportunité",LOOKUP($Q38,Données!$M$4:$M$7,Données!$O$4:$O$7),LOOKUP($Q38,Données!$M$4:$M$7,Données!$N$4:$N$7)))</f>
        <v/>
      </c>
      <c r="S38" s="71"/>
      <c r="T38" s="68"/>
      <c r="U38" s="58"/>
      <c r="V38" s="84"/>
      <c r="W38" s="78"/>
      <c r="X38" s="94"/>
      <c r="Y38" s="97"/>
      <c r="Z38" s="100" t="str">
        <f t="shared" si="4"/>
        <v/>
      </c>
      <c r="AA38" s="106" t="str">
        <f>IF($Z38="","",IF($C38="Opportunité",LOOKUP($Z38,Données!$M$4:$M$7,Données!$O$4:$O$7),LOOKUP($Z38,Données!$M$4:$M$7,Données!$N$4:$N$7)))</f>
        <v/>
      </c>
      <c r="AB38" s="88" t="str">
        <f t="shared" si="5"/>
        <v/>
      </c>
      <c r="AC38" s="71"/>
      <c r="AD38" s="106" t="str">
        <f t="shared" si="7"/>
        <v/>
      </c>
      <c r="AE38" s="84"/>
      <c r="AF38" s="57" t="str">
        <f t="shared" si="8"/>
        <v/>
      </c>
      <c r="AG38" s="84" t="str">
        <f t="shared" si="6"/>
        <v/>
      </c>
      <c r="AH38" s="106" t="str">
        <f t="shared" ca="1" si="9"/>
        <v/>
      </c>
      <c r="AI38" s="74"/>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row>
    <row r="39" spans="1:78" ht="38" customHeight="1" x14ac:dyDescent="0.25">
      <c r="A39" s="90" t="str">
        <f>IF($B39="","",IF($C39="Opportunité","O-"&amp;TEXT(COUNTIF($C$4:$C39,"Opportunité"),"000"),"R-"&amp;TEXT(COUNTIF($C$4:$C39,"Risque"),"000")))</f>
        <v/>
      </c>
      <c r="B39" s="67"/>
      <c r="C39" s="59"/>
      <c r="D39" s="83"/>
      <c r="E39" s="59"/>
      <c r="F39" s="59"/>
      <c r="G39" s="59"/>
      <c r="H39" s="59"/>
      <c r="I39" s="67"/>
      <c r="J39" s="67"/>
      <c r="K39" s="67"/>
      <c r="L39" s="67"/>
      <c r="M39" s="67"/>
      <c r="N39" s="80"/>
      <c r="O39" s="93"/>
      <c r="P39" s="96"/>
      <c r="Q39" s="99" t="str">
        <f t="shared" si="3"/>
        <v/>
      </c>
      <c r="R39" s="102" t="str">
        <f>IF($Q39="","",IF($C39="Opportunité",LOOKUP($Q39,Données!$M$4:$M$7,Données!$O$4:$O$7),LOOKUP($Q39,Données!$M$4:$M$7,Données!$N$4:$N$7)))</f>
        <v/>
      </c>
      <c r="S39" s="70"/>
      <c r="T39" s="67"/>
      <c r="U39" s="59"/>
      <c r="V39" s="83"/>
      <c r="W39" s="77"/>
      <c r="X39" s="93"/>
      <c r="Y39" s="96"/>
      <c r="Z39" s="99" t="str">
        <f t="shared" si="4"/>
        <v/>
      </c>
      <c r="AA39" s="105" t="str">
        <f>IF($Z39="","",IF($C39="Opportunité",LOOKUP($Z39,Données!$M$4:$M$7,Données!$O$4:$O$7),LOOKUP($Z39,Données!$M$4:$M$7,Données!$N$4:$N$7)))</f>
        <v/>
      </c>
      <c r="AB39" s="87" t="str">
        <f t="shared" si="5"/>
        <v/>
      </c>
      <c r="AC39" s="70"/>
      <c r="AD39" s="105" t="str">
        <f t="shared" si="7"/>
        <v/>
      </c>
      <c r="AE39" s="83"/>
      <c r="AF39" s="56" t="str">
        <f t="shared" si="8"/>
        <v/>
      </c>
      <c r="AG39" s="83" t="str">
        <f t="shared" si="6"/>
        <v/>
      </c>
      <c r="AH39" s="105" t="str">
        <f t="shared" ca="1" si="9"/>
        <v/>
      </c>
      <c r="AI39" s="73"/>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row>
    <row r="40" spans="1:78" ht="38" customHeight="1" x14ac:dyDescent="0.25">
      <c r="A40" s="91" t="str">
        <f>IF($B40="","",IF($C40="Opportunité","O-"&amp;TEXT(COUNTIF($C$4:$C40,"Opportunité"),"000"),"R-"&amp;TEXT(COUNTIF($C$4:$C40,"Risque"),"000")))</f>
        <v/>
      </c>
      <c r="B40" s="68"/>
      <c r="C40" s="58"/>
      <c r="D40" s="84"/>
      <c r="E40" s="58"/>
      <c r="F40" s="58"/>
      <c r="G40" s="58"/>
      <c r="H40" s="58"/>
      <c r="I40" s="68"/>
      <c r="J40" s="68"/>
      <c r="K40" s="68"/>
      <c r="L40" s="68"/>
      <c r="M40" s="68"/>
      <c r="N40" s="81"/>
      <c r="O40" s="94"/>
      <c r="P40" s="97"/>
      <c r="Q40" s="100" t="str">
        <f t="shared" si="3"/>
        <v/>
      </c>
      <c r="R40" s="103" t="str">
        <f>IF($Q40="","",IF($C40="Opportunité",LOOKUP($Q40,Données!$M$4:$M$7,Données!$O$4:$O$7),LOOKUP($Q40,Données!$M$4:$M$7,Données!$N$4:$N$7)))</f>
        <v/>
      </c>
      <c r="S40" s="71"/>
      <c r="T40" s="68"/>
      <c r="U40" s="58"/>
      <c r="V40" s="84"/>
      <c r="W40" s="78"/>
      <c r="X40" s="94"/>
      <c r="Y40" s="97"/>
      <c r="Z40" s="100" t="str">
        <f t="shared" si="4"/>
        <v/>
      </c>
      <c r="AA40" s="106" t="str">
        <f>IF($Z40="","",IF($C40="Opportunité",LOOKUP($Z40,Données!$M$4:$M$7,Données!$O$4:$O$7),LOOKUP($Z40,Données!$M$4:$M$7,Données!$N$4:$N$7)))</f>
        <v/>
      </c>
      <c r="AB40" s="88" t="str">
        <f t="shared" si="5"/>
        <v/>
      </c>
      <c r="AC40" s="71"/>
      <c r="AD40" s="106" t="str">
        <f t="shared" si="7"/>
        <v/>
      </c>
      <c r="AE40" s="84"/>
      <c r="AF40" s="57" t="str">
        <f t="shared" si="8"/>
        <v/>
      </c>
      <c r="AG40" s="84" t="str">
        <f t="shared" si="6"/>
        <v/>
      </c>
      <c r="AH40" s="106" t="str">
        <f t="shared" ca="1" si="9"/>
        <v/>
      </c>
      <c r="AI40" s="74"/>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row>
    <row r="41" spans="1:78" ht="38" customHeight="1" x14ac:dyDescent="0.25">
      <c r="A41" s="90" t="str">
        <f>IF($B41="","",IF($C41="Opportunité","O-"&amp;TEXT(COUNTIF($C$4:$C41,"Opportunité"),"000"),"R-"&amp;TEXT(COUNTIF($C$4:$C41,"Risque"),"000")))</f>
        <v/>
      </c>
      <c r="B41" s="67"/>
      <c r="C41" s="59"/>
      <c r="D41" s="83"/>
      <c r="E41" s="59"/>
      <c r="F41" s="59"/>
      <c r="G41" s="59"/>
      <c r="H41" s="59"/>
      <c r="I41" s="67"/>
      <c r="J41" s="67"/>
      <c r="K41" s="67"/>
      <c r="L41" s="67"/>
      <c r="M41" s="67"/>
      <c r="N41" s="80"/>
      <c r="O41" s="93"/>
      <c r="P41" s="96"/>
      <c r="Q41" s="99" t="str">
        <f t="shared" si="3"/>
        <v/>
      </c>
      <c r="R41" s="102" t="str">
        <f>IF($Q41="","",IF($C41="Opportunité",LOOKUP($Q41,Données!$M$4:$M$7,Données!$O$4:$O$7),LOOKUP($Q41,Données!$M$4:$M$7,Données!$N$4:$N$7)))</f>
        <v/>
      </c>
      <c r="S41" s="70"/>
      <c r="T41" s="67"/>
      <c r="U41" s="59"/>
      <c r="V41" s="83"/>
      <c r="W41" s="77"/>
      <c r="X41" s="93"/>
      <c r="Y41" s="96"/>
      <c r="Z41" s="99" t="str">
        <f t="shared" si="4"/>
        <v/>
      </c>
      <c r="AA41" s="105" t="str">
        <f>IF($Z41="","",IF($C41="Opportunité",LOOKUP($Z41,Données!$M$4:$M$7,Données!$O$4:$O$7),LOOKUP($Z41,Données!$M$4:$M$7,Données!$N$4:$N$7)))</f>
        <v/>
      </c>
      <c r="AB41" s="87" t="str">
        <f t="shared" si="5"/>
        <v/>
      </c>
      <c r="AC41" s="70"/>
      <c r="AD41" s="105" t="str">
        <f t="shared" si="7"/>
        <v/>
      </c>
      <c r="AE41" s="83"/>
      <c r="AF41" s="56" t="str">
        <f t="shared" si="8"/>
        <v/>
      </c>
      <c r="AG41" s="83" t="str">
        <f t="shared" si="6"/>
        <v/>
      </c>
      <c r="AH41" s="105" t="str">
        <f t="shared" ca="1" si="9"/>
        <v/>
      </c>
      <c r="AI41" s="73"/>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row>
    <row r="42" spans="1:78" ht="38" customHeight="1" x14ac:dyDescent="0.25">
      <c r="A42" s="91" t="str">
        <f>IF($B42="","",IF($C42="Opportunité","O-"&amp;TEXT(COUNTIF($C$4:$C42,"Opportunité"),"000"),"R-"&amp;TEXT(COUNTIF($C$4:$C42,"Risque"),"000")))</f>
        <v/>
      </c>
      <c r="B42" s="68"/>
      <c r="C42" s="58"/>
      <c r="D42" s="84"/>
      <c r="E42" s="58"/>
      <c r="F42" s="58"/>
      <c r="G42" s="58"/>
      <c r="H42" s="58"/>
      <c r="I42" s="68"/>
      <c r="J42" s="68"/>
      <c r="K42" s="68"/>
      <c r="L42" s="68"/>
      <c r="M42" s="68"/>
      <c r="N42" s="81"/>
      <c r="O42" s="94"/>
      <c r="P42" s="97"/>
      <c r="Q42" s="100" t="str">
        <f t="shared" si="3"/>
        <v/>
      </c>
      <c r="R42" s="103" t="str">
        <f>IF($Q42="","",IF($C42="Opportunité",LOOKUP($Q42,Données!$M$4:$M$7,Données!$O$4:$O$7),LOOKUP($Q42,Données!$M$4:$M$7,Données!$N$4:$N$7)))</f>
        <v/>
      </c>
      <c r="S42" s="71"/>
      <c r="T42" s="68"/>
      <c r="U42" s="58"/>
      <c r="V42" s="84"/>
      <c r="W42" s="78"/>
      <c r="X42" s="94"/>
      <c r="Y42" s="97"/>
      <c r="Z42" s="100" t="str">
        <f t="shared" si="4"/>
        <v/>
      </c>
      <c r="AA42" s="106" t="str">
        <f>IF($Z42="","",IF($C42="Opportunité",LOOKUP($Z42,Données!$M$4:$M$7,Données!$O$4:$O$7),LOOKUP($Z42,Données!$M$4:$M$7,Données!$N$4:$N$7)))</f>
        <v/>
      </c>
      <c r="AB42" s="88" t="str">
        <f t="shared" si="5"/>
        <v/>
      </c>
      <c r="AC42" s="71"/>
      <c r="AD42" s="106" t="str">
        <f t="shared" si="7"/>
        <v/>
      </c>
      <c r="AE42" s="84"/>
      <c r="AF42" s="57" t="str">
        <f t="shared" si="8"/>
        <v/>
      </c>
      <c r="AG42" s="84" t="str">
        <f t="shared" si="6"/>
        <v/>
      </c>
      <c r="AH42" s="106" t="str">
        <f t="shared" ca="1" si="9"/>
        <v/>
      </c>
      <c r="AI42" s="74"/>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row>
    <row r="43" spans="1:78" ht="38" customHeight="1" x14ac:dyDescent="0.25">
      <c r="A43" s="90" t="str">
        <f>IF($B43="","",IF($C43="Opportunité","O-"&amp;TEXT(COUNTIF($C$4:$C43,"Opportunité"),"000"),"R-"&amp;TEXT(COUNTIF($C$4:$C43,"Risque"),"000")))</f>
        <v/>
      </c>
      <c r="B43" s="67"/>
      <c r="C43" s="59"/>
      <c r="D43" s="83"/>
      <c r="E43" s="59"/>
      <c r="F43" s="59"/>
      <c r="G43" s="59"/>
      <c r="H43" s="59"/>
      <c r="I43" s="67"/>
      <c r="J43" s="67"/>
      <c r="K43" s="67"/>
      <c r="L43" s="67"/>
      <c r="M43" s="67"/>
      <c r="N43" s="80"/>
      <c r="O43" s="93"/>
      <c r="P43" s="96"/>
      <c r="Q43" s="99" t="str">
        <f t="shared" si="3"/>
        <v/>
      </c>
      <c r="R43" s="102" t="str">
        <f>IF($Q43="","",IF($C43="Opportunité",LOOKUP($Q43,Données!$M$4:$M$7,Données!$O$4:$O$7),LOOKUP($Q43,Données!$M$4:$M$7,Données!$N$4:$N$7)))</f>
        <v/>
      </c>
      <c r="S43" s="70"/>
      <c r="T43" s="67"/>
      <c r="U43" s="59"/>
      <c r="V43" s="83"/>
      <c r="W43" s="77"/>
      <c r="X43" s="93"/>
      <c r="Y43" s="96"/>
      <c r="Z43" s="99" t="str">
        <f t="shared" si="4"/>
        <v/>
      </c>
      <c r="AA43" s="105" t="str">
        <f>IF($Z43="","",IF($C43="Opportunité",LOOKUP($Z43,Données!$M$4:$M$7,Données!$O$4:$O$7),LOOKUP($Z43,Données!$M$4:$M$7,Données!$N$4:$N$7)))</f>
        <v/>
      </c>
      <c r="AB43" s="87" t="str">
        <f t="shared" si="5"/>
        <v/>
      </c>
      <c r="AC43" s="70"/>
      <c r="AD43" s="105" t="str">
        <f t="shared" si="7"/>
        <v/>
      </c>
      <c r="AE43" s="83"/>
      <c r="AF43" s="56" t="str">
        <f t="shared" si="8"/>
        <v/>
      </c>
      <c r="AG43" s="83" t="str">
        <f t="shared" si="6"/>
        <v/>
      </c>
      <c r="AH43" s="105" t="str">
        <f t="shared" ca="1" si="9"/>
        <v/>
      </c>
      <c r="AI43" s="7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row>
    <row r="44" spans="1:78" ht="38" customHeight="1" x14ac:dyDescent="0.25">
      <c r="A44" s="91" t="str">
        <f>IF($B44="","",IF($C44="Opportunité","O-"&amp;TEXT(COUNTIF($C$4:$C44,"Opportunité"),"000"),"R-"&amp;TEXT(COUNTIF($C$4:$C44,"Risque"),"000")))</f>
        <v/>
      </c>
      <c r="B44" s="68"/>
      <c r="C44" s="58"/>
      <c r="D44" s="84"/>
      <c r="E44" s="58"/>
      <c r="F44" s="58"/>
      <c r="G44" s="58"/>
      <c r="H44" s="58"/>
      <c r="I44" s="68"/>
      <c r="J44" s="68"/>
      <c r="K44" s="68"/>
      <c r="L44" s="68"/>
      <c r="M44" s="68"/>
      <c r="N44" s="81"/>
      <c r="O44" s="94"/>
      <c r="P44" s="97"/>
      <c r="Q44" s="100" t="str">
        <f t="shared" si="3"/>
        <v/>
      </c>
      <c r="R44" s="103" t="str">
        <f>IF($Q44="","",IF($C44="Opportunité",LOOKUP($Q44,Données!$M$4:$M$7,Données!$O$4:$O$7),LOOKUP($Q44,Données!$M$4:$M$7,Données!$N$4:$N$7)))</f>
        <v/>
      </c>
      <c r="S44" s="71"/>
      <c r="T44" s="68"/>
      <c r="U44" s="58"/>
      <c r="V44" s="84"/>
      <c r="W44" s="78"/>
      <c r="X44" s="94"/>
      <c r="Y44" s="97"/>
      <c r="Z44" s="100" t="str">
        <f t="shared" si="4"/>
        <v/>
      </c>
      <c r="AA44" s="106" t="str">
        <f>IF($Z44="","",IF($C44="Opportunité",LOOKUP($Z44,Données!$M$4:$M$7,Données!$O$4:$O$7),LOOKUP($Z44,Données!$M$4:$M$7,Données!$N$4:$N$7)))</f>
        <v/>
      </c>
      <c r="AB44" s="88" t="str">
        <f t="shared" si="5"/>
        <v/>
      </c>
      <c r="AC44" s="71"/>
      <c r="AD44" s="106" t="str">
        <f t="shared" si="7"/>
        <v/>
      </c>
      <c r="AE44" s="84"/>
      <c r="AF44" s="57" t="str">
        <f t="shared" si="8"/>
        <v/>
      </c>
      <c r="AG44" s="84" t="str">
        <f t="shared" si="6"/>
        <v/>
      </c>
      <c r="AH44" s="106" t="str">
        <f t="shared" ca="1" si="9"/>
        <v/>
      </c>
      <c r="AI44" s="7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row>
    <row r="45" spans="1:78" ht="38" customHeight="1" x14ac:dyDescent="0.25">
      <c r="A45" s="90" t="str">
        <f>IF($B45="","",IF($C45="Opportunité","O-"&amp;TEXT(COUNTIF($C$4:$C45,"Opportunité"),"000"),"R-"&amp;TEXT(COUNTIF($C$4:$C45,"Risque"),"000")))</f>
        <v/>
      </c>
      <c r="B45" s="67"/>
      <c r="C45" s="59"/>
      <c r="D45" s="83"/>
      <c r="E45" s="59"/>
      <c r="F45" s="59"/>
      <c r="G45" s="59"/>
      <c r="H45" s="59"/>
      <c r="I45" s="67"/>
      <c r="J45" s="67"/>
      <c r="K45" s="67"/>
      <c r="L45" s="67"/>
      <c r="M45" s="67"/>
      <c r="N45" s="80"/>
      <c r="O45" s="93"/>
      <c r="P45" s="96"/>
      <c r="Q45" s="99" t="str">
        <f t="shared" si="3"/>
        <v/>
      </c>
      <c r="R45" s="102" t="str">
        <f>IF($Q45="","",IF($C45="Opportunité",LOOKUP($Q45,Données!$M$4:$M$7,Données!$O$4:$O$7),LOOKUP($Q45,Données!$M$4:$M$7,Données!$N$4:$N$7)))</f>
        <v/>
      </c>
      <c r="S45" s="70"/>
      <c r="T45" s="67"/>
      <c r="U45" s="59"/>
      <c r="V45" s="83"/>
      <c r="W45" s="77"/>
      <c r="X45" s="93"/>
      <c r="Y45" s="96"/>
      <c r="Z45" s="99" t="str">
        <f t="shared" si="4"/>
        <v/>
      </c>
      <c r="AA45" s="105" t="str">
        <f>IF($Z45="","",IF($C45="Opportunité",LOOKUP($Z45,Données!$M$4:$M$7,Données!$O$4:$O$7),LOOKUP($Z45,Données!$M$4:$M$7,Données!$N$4:$N$7)))</f>
        <v/>
      </c>
      <c r="AB45" s="87" t="str">
        <f t="shared" si="5"/>
        <v/>
      </c>
      <c r="AC45" s="70"/>
      <c r="AD45" s="105" t="str">
        <f t="shared" si="7"/>
        <v/>
      </c>
      <c r="AE45" s="83"/>
      <c r="AF45" s="56" t="str">
        <f t="shared" si="8"/>
        <v/>
      </c>
      <c r="AG45" s="83" t="str">
        <f t="shared" si="6"/>
        <v/>
      </c>
      <c r="AH45" s="105" t="str">
        <f t="shared" ca="1" si="9"/>
        <v/>
      </c>
      <c r="AI45" s="73"/>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row>
    <row r="46" spans="1:78" ht="38" customHeight="1" x14ac:dyDescent="0.25">
      <c r="A46" s="91" t="str">
        <f>IF($B46="","",IF($C46="Opportunité","O-"&amp;TEXT(COUNTIF($C$4:$C46,"Opportunité"),"000"),"R-"&amp;TEXT(COUNTIF($C$4:$C46,"Risque"),"000")))</f>
        <v/>
      </c>
      <c r="B46" s="68"/>
      <c r="C46" s="58"/>
      <c r="D46" s="84"/>
      <c r="E46" s="58"/>
      <c r="F46" s="58"/>
      <c r="G46" s="58"/>
      <c r="H46" s="58"/>
      <c r="I46" s="68"/>
      <c r="J46" s="68"/>
      <c r="K46" s="68"/>
      <c r="L46" s="68"/>
      <c r="M46" s="68"/>
      <c r="N46" s="81"/>
      <c r="O46" s="94"/>
      <c r="P46" s="97"/>
      <c r="Q46" s="100" t="str">
        <f t="shared" si="3"/>
        <v/>
      </c>
      <c r="R46" s="103" t="str">
        <f>IF($Q46="","",IF($C46="Opportunité",LOOKUP($Q46,Données!$M$4:$M$7,Données!$O$4:$O$7),LOOKUP($Q46,Données!$M$4:$M$7,Données!$N$4:$N$7)))</f>
        <v/>
      </c>
      <c r="S46" s="71"/>
      <c r="T46" s="68"/>
      <c r="U46" s="58"/>
      <c r="V46" s="84"/>
      <c r="W46" s="78"/>
      <c r="X46" s="94"/>
      <c r="Y46" s="97"/>
      <c r="Z46" s="100" t="str">
        <f t="shared" si="4"/>
        <v/>
      </c>
      <c r="AA46" s="106" t="str">
        <f>IF($Z46="","",IF($C46="Opportunité",LOOKUP($Z46,Données!$M$4:$M$7,Données!$O$4:$O$7),LOOKUP($Z46,Données!$M$4:$M$7,Données!$N$4:$N$7)))</f>
        <v/>
      </c>
      <c r="AB46" s="88" t="str">
        <f t="shared" si="5"/>
        <v/>
      </c>
      <c r="AC46" s="71"/>
      <c r="AD46" s="106" t="str">
        <f t="shared" si="7"/>
        <v/>
      </c>
      <c r="AE46" s="84"/>
      <c r="AF46" s="57" t="str">
        <f t="shared" si="8"/>
        <v/>
      </c>
      <c r="AG46" s="84" t="str">
        <f t="shared" si="6"/>
        <v/>
      </c>
      <c r="AH46" s="106" t="str">
        <f t="shared" ca="1" si="9"/>
        <v/>
      </c>
      <c r="AI46" s="74"/>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row>
    <row r="47" spans="1:78" ht="38" customHeight="1" x14ac:dyDescent="0.25">
      <c r="A47" s="90" t="str">
        <f>IF($B47="","",IF($C47="Opportunité","O-"&amp;TEXT(COUNTIF($C$4:$C47,"Opportunité"),"000"),"R-"&amp;TEXT(COUNTIF($C$4:$C47,"Risque"),"000")))</f>
        <v/>
      </c>
      <c r="B47" s="67"/>
      <c r="C47" s="59"/>
      <c r="D47" s="83"/>
      <c r="E47" s="59"/>
      <c r="F47" s="59"/>
      <c r="G47" s="59"/>
      <c r="H47" s="59"/>
      <c r="I47" s="67"/>
      <c r="J47" s="67"/>
      <c r="K47" s="67"/>
      <c r="L47" s="67"/>
      <c r="M47" s="67"/>
      <c r="N47" s="80"/>
      <c r="O47" s="93"/>
      <c r="P47" s="96"/>
      <c r="Q47" s="99" t="str">
        <f t="shared" si="3"/>
        <v/>
      </c>
      <c r="R47" s="102" t="str">
        <f>IF($Q47="","",IF($C47="Opportunité",LOOKUP($Q47,Données!$M$4:$M$7,Données!$O$4:$O$7),LOOKUP($Q47,Données!$M$4:$M$7,Données!$N$4:$N$7)))</f>
        <v/>
      </c>
      <c r="S47" s="70"/>
      <c r="T47" s="67"/>
      <c r="U47" s="59"/>
      <c r="V47" s="83"/>
      <c r="W47" s="77"/>
      <c r="X47" s="93"/>
      <c r="Y47" s="96"/>
      <c r="Z47" s="99" t="str">
        <f t="shared" si="4"/>
        <v/>
      </c>
      <c r="AA47" s="105" t="str">
        <f>IF($Z47="","",IF($C47="Opportunité",LOOKUP($Z47,Données!$M$4:$M$7,Données!$O$4:$O$7),LOOKUP($Z47,Données!$M$4:$M$7,Données!$N$4:$N$7)))</f>
        <v/>
      </c>
      <c r="AB47" s="87" t="str">
        <f t="shared" si="5"/>
        <v/>
      </c>
      <c r="AC47" s="70"/>
      <c r="AD47" s="105" t="str">
        <f t="shared" si="7"/>
        <v/>
      </c>
      <c r="AE47" s="83"/>
      <c r="AF47" s="56" t="str">
        <f t="shared" si="8"/>
        <v/>
      </c>
      <c r="AG47" s="83" t="str">
        <f t="shared" si="6"/>
        <v/>
      </c>
      <c r="AH47" s="105" t="str">
        <f t="shared" ca="1" si="9"/>
        <v/>
      </c>
      <c r="AI47" s="73"/>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row>
    <row r="48" spans="1:78" ht="38" customHeight="1" x14ac:dyDescent="0.25">
      <c r="A48" s="91" t="str">
        <f>IF($B48="","",IF($C48="Opportunité","O-"&amp;TEXT(COUNTIF($C$4:$C48,"Opportunité"),"000"),"R-"&amp;TEXT(COUNTIF($C$4:$C48,"Risque"),"000")))</f>
        <v/>
      </c>
      <c r="B48" s="68"/>
      <c r="C48" s="58"/>
      <c r="D48" s="84"/>
      <c r="E48" s="58"/>
      <c r="F48" s="58"/>
      <c r="G48" s="58"/>
      <c r="H48" s="58"/>
      <c r="I48" s="68"/>
      <c r="J48" s="68"/>
      <c r="K48" s="68"/>
      <c r="L48" s="68"/>
      <c r="M48" s="68"/>
      <c r="N48" s="81"/>
      <c r="O48" s="94"/>
      <c r="P48" s="97"/>
      <c r="Q48" s="100" t="str">
        <f t="shared" si="3"/>
        <v/>
      </c>
      <c r="R48" s="103" t="str">
        <f>IF($Q48="","",IF($C48="Opportunité",LOOKUP($Q48,Données!$M$4:$M$7,Données!$O$4:$O$7),LOOKUP($Q48,Données!$M$4:$M$7,Données!$N$4:$N$7)))</f>
        <v/>
      </c>
      <c r="S48" s="71"/>
      <c r="T48" s="68"/>
      <c r="U48" s="58"/>
      <c r="V48" s="84"/>
      <c r="W48" s="78"/>
      <c r="X48" s="94"/>
      <c r="Y48" s="97"/>
      <c r="Z48" s="100" t="str">
        <f t="shared" si="4"/>
        <v/>
      </c>
      <c r="AA48" s="106" t="str">
        <f>IF($Z48="","",IF($C48="Opportunité",LOOKUP($Z48,Données!$M$4:$M$7,Données!$O$4:$O$7),LOOKUP($Z48,Données!$M$4:$M$7,Données!$N$4:$N$7)))</f>
        <v/>
      </c>
      <c r="AB48" s="88" t="str">
        <f t="shared" si="5"/>
        <v/>
      </c>
      <c r="AC48" s="71"/>
      <c r="AD48" s="106" t="str">
        <f t="shared" si="7"/>
        <v/>
      </c>
      <c r="AE48" s="84"/>
      <c r="AF48" s="57" t="str">
        <f t="shared" si="8"/>
        <v/>
      </c>
      <c r="AG48" s="84" t="str">
        <f t="shared" si="6"/>
        <v/>
      </c>
      <c r="AH48" s="106" t="str">
        <f t="shared" ca="1" si="9"/>
        <v/>
      </c>
      <c r="AI48" s="74"/>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row>
    <row r="49" spans="1:78" ht="38" customHeight="1" x14ac:dyDescent="0.25">
      <c r="A49" s="90" t="str">
        <f>IF($B49="","",IF($C49="Opportunité","O-"&amp;TEXT(COUNTIF($C$4:$C49,"Opportunité"),"000"),"R-"&amp;TEXT(COUNTIF($C$4:$C49,"Risque"),"000")))</f>
        <v/>
      </c>
      <c r="B49" s="67"/>
      <c r="C49" s="59"/>
      <c r="D49" s="83"/>
      <c r="E49" s="59"/>
      <c r="F49" s="59"/>
      <c r="G49" s="59"/>
      <c r="H49" s="59"/>
      <c r="I49" s="67"/>
      <c r="J49" s="67"/>
      <c r="K49" s="67"/>
      <c r="L49" s="67"/>
      <c r="M49" s="67"/>
      <c r="N49" s="80"/>
      <c r="O49" s="93"/>
      <c r="P49" s="96"/>
      <c r="Q49" s="99" t="str">
        <f t="shared" si="3"/>
        <v/>
      </c>
      <c r="R49" s="102" t="str">
        <f>IF($Q49="","",IF($C49="Opportunité",LOOKUP($Q49,Données!$M$4:$M$7,Données!$O$4:$O$7),LOOKUP($Q49,Données!$M$4:$M$7,Données!$N$4:$N$7)))</f>
        <v/>
      </c>
      <c r="S49" s="70"/>
      <c r="T49" s="67"/>
      <c r="U49" s="59"/>
      <c r="V49" s="83"/>
      <c r="W49" s="77"/>
      <c r="X49" s="93"/>
      <c r="Y49" s="96"/>
      <c r="Z49" s="99" t="str">
        <f t="shared" si="4"/>
        <v/>
      </c>
      <c r="AA49" s="105" t="str">
        <f>IF($Z49="","",IF($C49="Opportunité",LOOKUP($Z49,Données!$M$4:$M$7,Données!$O$4:$O$7),LOOKUP($Z49,Données!$M$4:$M$7,Données!$N$4:$N$7)))</f>
        <v/>
      </c>
      <c r="AB49" s="87" t="str">
        <f t="shared" si="5"/>
        <v/>
      </c>
      <c r="AC49" s="70"/>
      <c r="AD49" s="105" t="str">
        <f t="shared" si="7"/>
        <v/>
      </c>
      <c r="AE49" s="83"/>
      <c r="AF49" s="56" t="str">
        <f t="shared" si="8"/>
        <v/>
      </c>
      <c r="AG49" s="83" t="str">
        <f t="shared" si="6"/>
        <v/>
      </c>
      <c r="AH49" s="105" t="str">
        <f t="shared" ca="1" si="9"/>
        <v/>
      </c>
      <c r="AI49" s="73"/>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row>
    <row r="50" spans="1:78" ht="38" customHeight="1" x14ac:dyDescent="0.25">
      <c r="A50" s="91" t="str">
        <f>IF($B50="","",IF($C50="Opportunité","O-"&amp;TEXT(COUNTIF($C$4:$C50,"Opportunité"),"000"),"R-"&amp;TEXT(COUNTIF($C$4:$C50,"Risque"),"000")))</f>
        <v/>
      </c>
      <c r="B50" s="68"/>
      <c r="C50" s="58"/>
      <c r="D50" s="84"/>
      <c r="E50" s="58"/>
      <c r="F50" s="58"/>
      <c r="G50" s="58"/>
      <c r="H50" s="58"/>
      <c r="I50" s="68"/>
      <c r="J50" s="68"/>
      <c r="K50" s="68"/>
      <c r="L50" s="68"/>
      <c r="M50" s="68"/>
      <c r="N50" s="81"/>
      <c r="O50" s="94"/>
      <c r="P50" s="97"/>
      <c r="Q50" s="100" t="str">
        <f t="shared" si="3"/>
        <v/>
      </c>
      <c r="R50" s="103" t="str">
        <f>IF($Q50="","",IF($C50="Opportunité",LOOKUP($Q50,Données!$M$4:$M$7,Données!$O$4:$O$7),LOOKUP($Q50,Données!$M$4:$M$7,Données!$N$4:$N$7)))</f>
        <v/>
      </c>
      <c r="S50" s="71"/>
      <c r="T50" s="68"/>
      <c r="U50" s="58"/>
      <c r="V50" s="84"/>
      <c r="W50" s="78"/>
      <c r="X50" s="94"/>
      <c r="Y50" s="97"/>
      <c r="Z50" s="100" t="str">
        <f t="shared" si="4"/>
        <v/>
      </c>
      <c r="AA50" s="106" t="str">
        <f>IF($Z50="","",IF($C50="Opportunité",LOOKUP($Z50,Données!$M$4:$M$7,Données!$O$4:$O$7),LOOKUP($Z50,Données!$M$4:$M$7,Données!$N$4:$N$7)))</f>
        <v/>
      </c>
      <c r="AB50" s="88" t="str">
        <f t="shared" si="5"/>
        <v/>
      </c>
      <c r="AC50" s="71"/>
      <c r="AD50" s="106" t="str">
        <f t="shared" si="7"/>
        <v/>
      </c>
      <c r="AE50" s="84"/>
      <c r="AF50" s="57" t="str">
        <f t="shared" si="8"/>
        <v/>
      </c>
      <c r="AG50" s="84" t="str">
        <f t="shared" si="6"/>
        <v/>
      </c>
      <c r="AH50" s="106" t="str">
        <f t="shared" ca="1" si="9"/>
        <v/>
      </c>
      <c r="AI50" s="74"/>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row>
    <row r="51" spans="1:78" ht="38" customHeight="1" x14ac:dyDescent="0.25">
      <c r="A51" s="90" t="str">
        <f>IF($B51="","",IF($C51="Opportunité","O-"&amp;TEXT(COUNTIF($C$4:$C51,"Opportunité"),"000"),"R-"&amp;TEXT(COUNTIF($C$4:$C51,"Risque"),"000")))</f>
        <v/>
      </c>
      <c r="B51" s="67"/>
      <c r="C51" s="59"/>
      <c r="D51" s="83"/>
      <c r="E51" s="59"/>
      <c r="F51" s="59"/>
      <c r="G51" s="59"/>
      <c r="H51" s="59"/>
      <c r="I51" s="67"/>
      <c r="J51" s="67"/>
      <c r="K51" s="67"/>
      <c r="L51" s="67"/>
      <c r="M51" s="67"/>
      <c r="N51" s="80"/>
      <c r="O51" s="93"/>
      <c r="P51" s="96"/>
      <c r="Q51" s="99" t="str">
        <f t="shared" si="3"/>
        <v/>
      </c>
      <c r="R51" s="102" t="str">
        <f>IF($Q51="","",IF($C51="Opportunité",LOOKUP($Q51,Données!$M$4:$M$7,Données!$O$4:$O$7),LOOKUP($Q51,Données!$M$4:$M$7,Données!$N$4:$N$7)))</f>
        <v/>
      </c>
      <c r="S51" s="70"/>
      <c r="T51" s="67"/>
      <c r="U51" s="59"/>
      <c r="V51" s="83"/>
      <c r="W51" s="77"/>
      <c r="X51" s="93"/>
      <c r="Y51" s="96"/>
      <c r="Z51" s="99" t="str">
        <f t="shared" si="4"/>
        <v/>
      </c>
      <c r="AA51" s="105" t="str">
        <f>IF($Z51="","",IF($C51="Opportunité",LOOKUP($Z51,Données!$M$4:$M$7,Données!$O$4:$O$7),LOOKUP($Z51,Données!$M$4:$M$7,Données!$N$4:$N$7)))</f>
        <v/>
      </c>
      <c r="AB51" s="87" t="str">
        <f t="shared" si="5"/>
        <v/>
      </c>
      <c r="AC51" s="70"/>
      <c r="AD51" s="105" t="str">
        <f t="shared" si="7"/>
        <v/>
      </c>
      <c r="AE51" s="83"/>
      <c r="AF51" s="56" t="str">
        <f t="shared" si="8"/>
        <v/>
      </c>
      <c r="AG51" s="83" t="str">
        <f t="shared" si="6"/>
        <v/>
      </c>
      <c r="AH51" s="105" t="str">
        <f t="shared" ca="1" si="9"/>
        <v/>
      </c>
      <c r="AI51" s="73"/>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row>
    <row r="52" spans="1:78" ht="38" customHeight="1" x14ac:dyDescent="0.25">
      <c r="A52" s="91" t="str">
        <f>IF($B52="","",IF($C52="Opportunité","O-"&amp;TEXT(COUNTIF($C$4:$C52,"Opportunité"),"000"),"R-"&amp;TEXT(COUNTIF($C$4:$C52,"Risque"),"000")))</f>
        <v/>
      </c>
      <c r="B52" s="68"/>
      <c r="C52" s="58"/>
      <c r="D52" s="84"/>
      <c r="E52" s="58"/>
      <c r="F52" s="58"/>
      <c r="G52" s="58"/>
      <c r="H52" s="58"/>
      <c r="I52" s="68"/>
      <c r="J52" s="68"/>
      <c r="K52" s="68"/>
      <c r="L52" s="68"/>
      <c r="M52" s="68"/>
      <c r="N52" s="81"/>
      <c r="O52" s="94"/>
      <c r="P52" s="97"/>
      <c r="Q52" s="100" t="str">
        <f t="shared" si="3"/>
        <v/>
      </c>
      <c r="R52" s="103" t="str">
        <f>IF($Q52="","",IF($C52="Opportunité",LOOKUP($Q52,Données!$M$4:$M$7,Données!$O$4:$O$7),LOOKUP($Q52,Données!$M$4:$M$7,Données!$N$4:$N$7)))</f>
        <v/>
      </c>
      <c r="S52" s="71"/>
      <c r="T52" s="68"/>
      <c r="U52" s="58"/>
      <c r="V52" s="84"/>
      <c r="W52" s="78"/>
      <c r="X52" s="94"/>
      <c r="Y52" s="97"/>
      <c r="Z52" s="100" t="str">
        <f t="shared" si="4"/>
        <v/>
      </c>
      <c r="AA52" s="106" t="str">
        <f>IF($Z52="","",IF($C52="Opportunité",LOOKUP($Z52,Données!$M$4:$M$7,Données!$O$4:$O$7),LOOKUP($Z52,Données!$M$4:$M$7,Données!$N$4:$N$7)))</f>
        <v/>
      </c>
      <c r="AB52" s="88" t="str">
        <f t="shared" si="5"/>
        <v/>
      </c>
      <c r="AC52" s="71"/>
      <c r="AD52" s="106" t="str">
        <f t="shared" si="7"/>
        <v/>
      </c>
      <c r="AE52" s="84"/>
      <c r="AF52" s="57" t="str">
        <f t="shared" si="8"/>
        <v/>
      </c>
      <c r="AG52" s="84" t="str">
        <f t="shared" si="6"/>
        <v/>
      </c>
      <c r="AH52" s="106" t="str">
        <f t="shared" ca="1" si="9"/>
        <v/>
      </c>
      <c r="AI52" s="74"/>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row>
    <row r="53" spans="1:78" ht="38" customHeight="1" x14ac:dyDescent="0.25">
      <c r="A53" s="90" t="str">
        <f>IF($B53="","",IF($C53="Opportunité","O-"&amp;TEXT(COUNTIF($C$4:$C53,"Opportunité"),"000"),"R-"&amp;TEXT(COUNTIF($C$4:$C53,"Risque"),"000")))</f>
        <v/>
      </c>
      <c r="B53" s="67"/>
      <c r="C53" s="59"/>
      <c r="D53" s="83"/>
      <c r="E53" s="59"/>
      <c r="F53" s="59"/>
      <c r="G53" s="59"/>
      <c r="H53" s="59"/>
      <c r="I53" s="67"/>
      <c r="J53" s="67"/>
      <c r="K53" s="67"/>
      <c r="L53" s="67"/>
      <c r="M53" s="67"/>
      <c r="N53" s="80"/>
      <c r="O53" s="93"/>
      <c r="P53" s="96"/>
      <c r="Q53" s="99" t="str">
        <f t="shared" si="3"/>
        <v/>
      </c>
      <c r="R53" s="102" t="str">
        <f>IF($Q53="","",IF($C53="Opportunité",LOOKUP($Q53,Données!$M$4:$M$7,Données!$O$4:$O$7),LOOKUP($Q53,Données!$M$4:$M$7,Données!$N$4:$N$7)))</f>
        <v/>
      </c>
      <c r="S53" s="70"/>
      <c r="T53" s="67"/>
      <c r="U53" s="59"/>
      <c r="V53" s="83"/>
      <c r="W53" s="77"/>
      <c r="X53" s="93"/>
      <c r="Y53" s="96"/>
      <c r="Z53" s="99" t="str">
        <f t="shared" si="4"/>
        <v/>
      </c>
      <c r="AA53" s="105" t="str">
        <f>IF($Z53="","",IF($C53="Opportunité",LOOKUP($Z53,Données!$M$4:$M$7,Données!$O$4:$O$7),LOOKUP($Z53,Données!$M$4:$M$7,Données!$N$4:$N$7)))</f>
        <v/>
      </c>
      <c r="AB53" s="87" t="str">
        <f t="shared" si="5"/>
        <v/>
      </c>
      <c r="AC53" s="70"/>
      <c r="AD53" s="105" t="str">
        <f t="shared" si="7"/>
        <v/>
      </c>
      <c r="AE53" s="83"/>
      <c r="AF53" s="56" t="str">
        <f t="shared" si="8"/>
        <v/>
      </c>
      <c r="AG53" s="83" t="str">
        <f t="shared" si="6"/>
        <v/>
      </c>
      <c r="AH53" s="105" t="str">
        <f t="shared" ca="1" si="9"/>
        <v/>
      </c>
      <c r="AI53" s="7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row>
    <row r="54" spans="1:78" x14ac:dyDescent="0.3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row>
    <row r="55" spans="1:78" ht="24" customHeight="1" x14ac:dyDescent="0.3">
      <c r="A55" s="259" t="s">
        <v>324</v>
      </c>
      <c r="B55" s="259"/>
      <c r="C55" s="259"/>
      <c r="D55" s="259"/>
      <c r="E55" s="259"/>
      <c r="F55" s="259"/>
      <c r="G55" s="259"/>
      <c r="H55" s="259"/>
      <c r="I55" s="259"/>
      <c r="J55" s="259"/>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45"/>
      <c r="AK55" s="245"/>
      <c r="AL55" s="245"/>
      <c r="AM55" s="245"/>
      <c r="AN55" s="245"/>
      <c r="AO55" s="245"/>
      <c r="AP55" s="245"/>
      <c r="AQ55" s="245"/>
      <c r="AR55" s="245"/>
      <c r="AS55" s="245"/>
      <c r="AT55" s="245"/>
      <c r="AU55" s="245"/>
      <c r="AV55" s="245"/>
      <c r="AW55" s="245"/>
      <c r="AX55" s="245"/>
      <c r="AY55" s="245"/>
      <c r="AZ55" s="245"/>
      <c r="BA55" s="245"/>
      <c r="BB55" s="245"/>
      <c r="BC55" s="245"/>
      <c r="BD55" s="245"/>
      <c r="BE55" s="245"/>
      <c r="BF55" s="245"/>
      <c r="BG55" s="245"/>
      <c r="BH55" s="245"/>
      <c r="BI55" s="245"/>
      <c r="BJ55" s="245"/>
      <c r="BK55" s="245"/>
      <c r="BL55" s="245"/>
      <c r="BM55" s="245"/>
      <c r="BN55" s="245"/>
      <c r="BO55" s="245"/>
      <c r="BP55" s="245"/>
      <c r="BQ55" s="245"/>
      <c r="BR55" s="245"/>
      <c r="BS55" s="245"/>
      <c r="BT55" s="245"/>
      <c r="BU55" s="245"/>
      <c r="BV55" s="245"/>
      <c r="BW55" s="245"/>
      <c r="BX55" s="245"/>
      <c r="BY55" s="245"/>
      <c r="BZ55" s="245"/>
    </row>
    <row r="56" spans="1:78" x14ac:dyDescent="0.3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row>
    <row r="57" spans="1:78" ht="22" customHeight="1" x14ac:dyDescent="0.25">
      <c r="A57" s="223" t="s">
        <v>325</v>
      </c>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row>
    <row r="58" spans="1:78" x14ac:dyDescent="0.3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row>
    <row r="59" spans="1:78" x14ac:dyDescent="0.3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row>
    <row r="60" spans="1:78" x14ac:dyDescent="0.3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row>
    <row r="61" spans="1:78" x14ac:dyDescent="0.3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row>
    <row r="62" spans="1:78" x14ac:dyDescent="0.3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row>
    <row r="63" spans="1:78" x14ac:dyDescent="0.3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row>
    <row r="64" spans="1:78" x14ac:dyDescent="0.3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row>
    <row r="65" spans="1:78" x14ac:dyDescent="0.3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row>
    <row r="66" spans="1:78" x14ac:dyDescent="0.3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row>
    <row r="67" spans="1:78" x14ac:dyDescent="0.3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row>
    <row r="68" spans="1:78" x14ac:dyDescent="0.3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row>
    <row r="69" spans="1:78" x14ac:dyDescent="0.3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row>
    <row r="70" spans="1:78" x14ac:dyDescent="0.3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row>
    <row r="71" spans="1:78" x14ac:dyDescent="0.3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row>
    <row r="72" spans="1:78" x14ac:dyDescent="0.3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row>
    <row r="73" spans="1:78" x14ac:dyDescent="0.3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row>
    <row r="74" spans="1:78" x14ac:dyDescent="0.3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row>
    <row r="75" spans="1:78" x14ac:dyDescent="0.3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row>
    <row r="76" spans="1:78" x14ac:dyDescent="0.3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row>
    <row r="77" spans="1:78" x14ac:dyDescent="0.3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row>
    <row r="78" spans="1:78" x14ac:dyDescent="0.3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row>
    <row r="79" spans="1:78" x14ac:dyDescent="0.3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row>
    <row r="80" spans="1:78" x14ac:dyDescent="0.3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row>
    <row r="81" spans="1:78" x14ac:dyDescent="0.3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row>
    <row r="82" spans="1:78" x14ac:dyDescent="0.3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row>
    <row r="83" spans="1:78" x14ac:dyDescent="0.3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row>
    <row r="84" spans="1:78" x14ac:dyDescent="0.3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row>
    <row r="85" spans="1:78" x14ac:dyDescent="0.3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row>
    <row r="86" spans="1:78" x14ac:dyDescent="0.3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row>
    <row r="87" spans="1:78" x14ac:dyDescent="0.3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row>
    <row r="88" spans="1:78" x14ac:dyDescent="0.3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row>
    <row r="89" spans="1:78" x14ac:dyDescent="0.3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row>
    <row r="90" spans="1:78" x14ac:dyDescent="0.3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row>
    <row r="91" spans="1:78" x14ac:dyDescent="0.3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row>
    <row r="92" spans="1:78" x14ac:dyDescent="0.3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row>
    <row r="93" spans="1:78" x14ac:dyDescent="0.3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row>
    <row r="94" spans="1:78" x14ac:dyDescent="0.3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row>
    <row r="95" spans="1:78" x14ac:dyDescent="0.3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row>
    <row r="96" spans="1:78" x14ac:dyDescent="0.3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row>
    <row r="97" spans="1:78" x14ac:dyDescent="0.3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row>
    <row r="98" spans="1:78" x14ac:dyDescent="0.3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row>
    <row r="99" spans="1:78" x14ac:dyDescent="0.3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row>
    <row r="100" spans="1:78" x14ac:dyDescent="0.3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row>
    <row r="101" spans="1:78" x14ac:dyDescent="0.3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row>
    <row r="102" spans="1:78"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row>
    <row r="103" spans="1:78"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row>
    <row r="104" spans="1:78"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row>
    <row r="105" spans="1:78"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row>
    <row r="106" spans="1:78"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row>
    <row r="107" spans="1:78"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row>
    <row r="108" spans="1:78"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row>
    <row r="109" spans="1:78"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row>
    <row r="110" spans="1:78"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row>
    <row r="111" spans="1:78"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row>
    <row r="112" spans="1:78"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row>
    <row r="113" spans="1:78"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row>
    <row r="114" spans="1:78"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row>
    <row r="115" spans="1:78"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row>
    <row r="116" spans="1:78"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row>
    <row r="117" spans="1:78"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row>
    <row r="118" spans="1:78"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row>
    <row r="119" spans="1:78"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row>
    <row r="120" spans="1:78"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row>
    <row r="121" spans="1:78"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row>
    <row r="122" spans="1:78"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row>
    <row r="123" spans="1:78"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row>
    <row r="124" spans="1:78"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row>
    <row r="125" spans="1:78"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row>
    <row r="126" spans="1:78"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row>
    <row r="127" spans="1:78"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row>
    <row r="128" spans="1:78"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row>
    <row r="129" spans="1:78"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row>
    <row r="130" spans="1:78"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row>
    <row r="131" spans="1:78"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row>
    <row r="132" spans="1:78"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row>
    <row r="133" spans="1:78"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row>
    <row r="134" spans="1:78"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row>
    <row r="135" spans="1:78"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row>
    <row r="136" spans="1:78"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row>
    <row r="137" spans="1:78"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row>
    <row r="138" spans="1:78"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row>
    <row r="139" spans="1:78"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row>
    <row r="140" spans="1:78"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row>
    <row r="141" spans="1:78"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row>
    <row r="142" spans="1:78"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row>
    <row r="143" spans="1:78"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row>
    <row r="144" spans="1:78"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row>
    <row r="145" spans="1:78"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row>
    <row r="146" spans="1:78"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row>
    <row r="147" spans="1:78"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row>
    <row r="148" spans="1:78"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row>
    <row r="149" spans="1:78"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row>
    <row r="150" spans="1:78"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row>
    <row r="151" spans="1:78"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row>
    <row r="152" spans="1:78"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row>
    <row r="153" spans="1:78"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row>
    <row r="154" spans="1:78"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row>
    <row r="155" spans="1:78"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row>
    <row r="156" spans="1:78"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row>
    <row r="157" spans="1:78"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row>
    <row r="158" spans="1:78"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row>
    <row r="159" spans="1:78"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row>
    <row r="160" spans="1:78"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row>
    <row r="161" spans="1:78"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row>
    <row r="162" spans="1:78"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row>
    <row r="163" spans="1:78"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row>
    <row r="164" spans="1:78"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row>
    <row r="165" spans="1:78"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row>
    <row r="166" spans="1:78"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row>
    <row r="167" spans="1:78"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row>
    <row r="168" spans="1:78"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row>
    <row r="169" spans="1:78"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row>
    <row r="170" spans="1:78"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row>
    <row r="171" spans="1:78"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row>
    <row r="172" spans="1:78"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row>
    <row r="173" spans="1:78"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row>
    <row r="174" spans="1:78"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row>
    <row r="175" spans="1:78"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row>
    <row r="176" spans="1:78"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row>
    <row r="177" spans="1:78"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row>
    <row r="178" spans="1:78"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row>
    <row r="179" spans="1:78"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row>
    <row r="180" spans="1:78"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row>
    <row r="181" spans="1:78"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row>
    <row r="182" spans="1:78"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row>
    <row r="183" spans="1:78"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row>
    <row r="184" spans="1:78"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row>
    <row r="185" spans="1:78"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row>
    <row r="186" spans="1:78"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row>
    <row r="187" spans="1:78"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row>
    <row r="188" spans="1:78"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row>
    <row r="189" spans="1:78"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row>
    <row r="190" spans="1:78"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row>
    <row r="191" spans="1:78"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row>
    <row r="192" spans="1:78"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row>
    <row r="193" spans="1:78"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row>
    <row r="194" spans="1:78"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row>
    <row r="195" spans="1:78"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row>
    <row r="196" spans="1:78"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row>
    <row r="197" spans="1:78"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row>
    <row r="198" spans="1:78"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row>
    <row r="199" spans="1:78"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row>
    <row r="200" spans="1:78"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row>
  </sheetData>
  <protectedRanges>
    <protectedRange sqref="H3 E2 I2:L3 G31:G34 F8:F35 D2:D3 G3:G16 S2:T34 H4:L34 F2:F5 G2:H2 D4:E35" name="protection"/>
  </protectedRanges>
  <mergeCells count="9">
    <mergeCell ref="A55:AI55"/>
    <mergeCell ref="A1:C1"/>
    <mergeCell ref="D1:AI1"/>
    <mergeCell ref="A57:AI57"/>
    <mergeCell ref="A2:N2"/>
    <mergeCell ref="O2:R2"/>
    <mergeCell ref="S2:W2"/>
    <mergeCell ref="X2:AB2"/>
    <mergeCell ref="AC2:AI2"/>
  </mergeCells>
  <conditionalFormatting sqref="Q4:Q53">
    <cfRule type="expression" dxfId="46" priority="26">
      <formula>AND($C4="Opportunité",$Q4&gt;=10)</formula>
    </cfRule>
    <cfRule type="expression" dxfId="45" priority="27">
      <formula>AND($C4="Opportunité",$Q4&gt;=6,$Q4&lt;=9)</formula>
    </cfRule>
    <cfRule type="expression" dxfId="44" priority="28">
      <formula>AND($C4="Opportunité",$Q4&gt;=3,$Q4&lt;=5)</formula>
    </cfRule>
    <cfRule type="expression" dxfId="43" priority="29">
      <formula>AND($C4="Opportunité",$Q4&gt;=1,$Q4&lt;=2)</formula>
    </cfRule>
    <cfRule type="expression" dxfId="42" priority="30">
      <formula>AND($C4&lt;&gt;"Opportunité",$Q4&lt;&gt;"",$Q4&gt;=10)</formula>
    </cfRule>
    <cfRule type="expression" dxfId="41" priority="31">
      <formula>AND($C4&lt;&gt;"Opportunité",$Q4&gt;=6,$Q4&lt;=9)</formula>
    </cfRule>
    <cfRule type="expression" dxfId="40" priority="32">
      <formula>AND($C4&lt;&gt;"Opportunité",$Q4&gt;=3,$Q4&lt;=5)</formula>
    </cfRule>
    <cfRule type="expression" dxfId="39" priority="33">
      <formula>AND($C4&lt;&gt;"Opportunité",$Q4&gt;=1,$Q4&lt;=2)</formula>
    </cfRule>
  </conditionalFormatting>
  <conditionalFormatting sqref="R4:R53">
    <cfRule type="expression" dxfId="38" priority="42">
      <formula>$R4="Critique"</formula>
    </cfRule>
    <cfRule type="expression" dxfId="37" priority="43">
      <formula>$R4="Élevé"</formula>
    </cfRule>
    <cfRule type="expression" dxfId="36" priority="44">
      <formula>$R4="Modéré"</formula>
    </cfRule>
    <cfRule type="expression" dxfId="35" priority="45">
      <formula>$R4="Faible"</formula>
    </cfRule>
    <cfRule type="expression" dxfId="34" priority="46">
      <formula>$R4="Majeur"</formula>
    </cfRule>
    <cfRule type="expression" dxfId="33" priority="47">
      <formula>$R4="Fort"</formula>
    </cfRule>
    <cfRule type="expression" dxfId="32" priority="48">
      <formula>$R4="Moyen"</formula>
    </cfRule>
    <cfRule type="expression" dxfId="31" priority="49">
      <formula>$R4="Limité"</formula>
    </cfRule>
  </conditionalFormatting>
  <conditionalFormatting sqref="V4:V53">
    <cfRule type="expression" dxfId="30" priority="24">
      <formula>AND($V4&lt;&gt;"",$V4&lt;TODAY(),$W4&lt;&gt;"Clos",$W4&lt;&gt;"Réalisé")</formula>
    </cfRule>
  </conditionalFormatting>
  <conditionalFormatting sqref="W4:W53">
    <cfRule type="expression" dxfId="29" priority="22">
      <formula>$W4="En retard"</formula>
    </cfRule>
    <cfRule type="expression" dxfId="28" priority="23">
      <formula>OR($W4="Clos",$W4="Réalisé")</formula>
    </cfRule>
  </conditionalFormatting>
  <conditionalFormatting sqref="Z4:Z53">
    <cfRule type="expression" dxfId="27" priority="34">
      <formula>AND($C4="Opportunité",$Z4&gt;=10)</formula>
    </cfRule>
    <cfRule type="expression" dxfId="26" priority="35">
      <formula>AND($C4="Opportunité",$Z4&gt;=6,$Z4&lt;=9)</formula>
    </cfRule>
    <cfRule type="expression" dxfId="25" priority="36">
      <formula>AND($C4="Opportunité",$Z4&gt;=3,$Z4&lt;=5)</formula>
    </cfRule>
    <cfRule type="expression" dxfId="24" priority="37">
      <formula>AND($C4="Opportunité",$Z4&gt;=1,$Z4&lt;=2)</formula>
    </cfRule>
    <cfRule type="expression" dxfId="23" priority="38">
      <formula>AND($C4&lt;&gt;"Opportunité",$Z4&lt;&gt;"",$Z4&gt;=10)</formula>
    </cfRule>
    <cfRule type="expression" dxfId="22" priority="39">
      <formula>AND($C4&lt;&gt;"Opportunité",$Z4&gt;=6,$Z4&lt;=9)</formula>
    </cfRule>
    <cfRule type="expression" dxfId="21" priority="40">
      <formula>AND($C4&lt;&gt;"Opportunité",$Z4&gt;=3,$Z4&lt;=5)</formula>
    </cfRule>
    <cfRule type="expression" dxfId="20" priority="41">
      <formula>AND($C4&lt;&gt;"Opportunité",$Z4&gt;=1,$Z4&lt;=2)</formula>
    </cfRule>
  </conditionalFormatting>
  <conditionalFormatting sqref="AA4:AA53">
    <cfRule type="expression" dxfId="19" priority="50">
      <formula>$AA4="Critique"</formula>
    </cfRule>
    <cfRule type="expression" dxfId="18" priority="51">
      <formula>$AA4="Élevé"</formula>
    </cfRule>
    <cfRule type="expression" dxfId="17" priority="52">
      <formula>$AA4="Modéré"</formula>
    </cfRule>
    <cfRule type="expression" dxfId="16" priority="53">
      <formula>$AA4="Faible"</formula>
    </cfRule>
    <cfRule type="expression" dxfId="15" priority="54">
      <formula>$AA4="Majeur"</formula>
    </cfRule>
    <cfRule type="expression" dxfId="14" priority="55">
      <formula>$AA4="Fort"</formula>
    </cfRule>
    <cfRule type="expression" dxfId="13" priority="56">
      <formula>$AA4="Moyen"</formula>
    </cfRule>
    <cfRule type="expression" dxfId="12" priority="57">
      <formula>$AA4="Limité"</formula>
    </cfRule>
  </conditionalFormatting>
  <conditionalFormatting sqref="AD4:AD53">
    <cfRule type="expression" dxfId="11" priority="17">
      <formula>$AD4="Non"</formula>
    </cfRule>
    <cfRule type="expression" dxfId="10" priority="18">
      <formula>$AD4="Oui"</formula>
    </cfRule>
    <cfRule type="expression" dxfId="9" priority="25">
      <formula>$AD4="s.o."</formula>
    </cfRule>
  </conditionalFormatting>
  <conditionalFormatting sqref="AH4:AH53">
    <cfRule type="expression" dxfId="8" priority="19">
      <formula>$AH4="En retard"</formula>
    </cfRule>
    <cfRule type="expression" dxfId="7" priority="20">
      <formula>$AH4="À planifier"</formula>
    </cfRule>
    <cfRule type="expression" dxfId="6" priority="21">
      <formula>$AH4="À jour"</formula>
    </cfRule>
  </conditionalFormatting>
  <dataValidations count="10">
    <dataValidation type="list" errorStyle="warning" allowBlank="1" sqref="C4:C53" xr:uid="{9FFA3437-FE78-4FF2-95CD-05BCAAF280D8}">
      <formula1>L_Classification</formula1>
    </dataValidation>
    <dataValidation type="list" errorStyle="warning" allowBlank="1" sqref="E4:E53" xr:uid="{625F5580-B212-4FEF-A3EE-8C036F560357}">
      <formula1>L_Referentiel</formula1>
    </dataValidation>
    <dataValidation type="list" errorStyle="warning" allowBlank="1" sqref="G4:G53" xr:uid="{EBA8E62E-7EC3-4BFB-A645-A6611890A4D5}">
      <formula1>L_Processus</formula1>
    </dataValidation>
    <dataValidation type="list" errorStyle="warning" allowBlank="1" sqref="H4:H53" xr:uid="{5C19C7A4-15D3-4009-982A-50CA4C4443A8}">
      <formula1>L_Origine</formula1>
    </dataValidation>
    <dataValidation type="list" errorStyle="warning" allowBlank="1" sqref="I4:I53" xr:uid="{3BBEDA14-B7B8-4CD7-B380-5095DFFC015E}">
      <formula1>L_PartieInt</formula1>
    </dataValidation>
    <dataValidation type="list" errorStyle="warning" allowBlank="1" sqref="J4:J53" xr:uid="{63D918CA-2811-47A8-A0CE-008B6C1B76C0}">
      <formula1>L_Typologie</formula1>
    </dataValidation>
    <dataValidation type="list" errorStyle="warning" allowBlank="1" sqref="S4:S53" xr:uid="{574ED6C6-A812-47C6-9926-9C25FD5D9C57}">
      <formula1>L_Strategie</formula1>
    </dataValidation>
    <dataValidation type="list" errorStyle="warning" allowBlank="1" sqref="W4:W53" xr:uid="{5B5143C5-9594-4028-9CBB-5A0CF21E5A6F}">
      <formula1>L_Statut</formula1>
    </dataValidation>
    <dataValidation type="list" errorStyle="warning" allowBlank="1" sqref="AF4:AF53" xr:uid="{33DA467A-9EF3-4428-A4D4-0F4665FE0BD5}">
      <formula1>L_Frequence</formula1>
    </dataValidation>
    <dataValidation type="whole" errorStyle="warning" allowBlank="1" showErrorMessage="1" errorTitle="Cotation attendue de 1 à 4" error="L'échelle du plan va de 1 à 4 (onglet Échelles). Cliquez sur Oui pour conserver la valeur saisie." sqref="X4:Y53 O4:P53" xr:uid="{0868F000-67C4-4CA9-A79D-0824288E6EA3}">
      <formula1>1</formula1>
      <formula2>4</formula2>
    </dataValidation>
  </dataValidations>
  <pageMargins left="0.39370078740157483" right="0.39370078740157483" top="0.98425196850393704" bottom="0.59055118110236227" header="0.51181102362204722" footer="0.31496062992125984"/>
  <pageSetup paperSize="9" scale="40" fitToHeight="0" orientation="landscape" r:id="rId1"/>
  <headerFooter alignWithMargins="0">
    <oddFooter>&amp;C&amp;"-,Gras"&amp;8&amp;F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883F1-CDE7-4C51-B600-D2874E2CA7EC}">
  <sheetPr>
    <tabColor rgb="FFCD006E"/>
    <pageSetUpPr fitToPage="1"/>
  </sheetPr>
  <dimension ref="A1:L41"/>
  <sheetViews>
    <sheetView showGridLines="0" zoomScaleNormal="100" workbookViewId="0">
      <selection activeCell="A39" sqref="A39:XFD39"/>
    </sheetView>
  </sheetViews>
  <sheetFormatPr baseColWidth="10" defaultRowHeight="14.5" x14ac:dyDescent="0.35"/>
  <cols>
    <col min="1" max="1" width="3.26953125" style="11" customWidth="1"/>
    <col min="2" max="2" width="45.453125" style="11" customWidth="1"/>
    <col min="3" max="3" width="23.6328125" style="11" customWidth="1"/>
    <col min="4" max="4" width="65.453125" style="11" customWidth="1"/>
    <col min="5" max="5" width="16.36328125" style="11" customWidth="1"/>
    <col min="6" max="12" width="12.7265625" style="11" customWidth="1"/>
  </cols>
  <sheetData>
    <row r="1" spans="1:12" ht="46" customHeight="1" x14ac:dyDescent="0.25">
      <c r="A1" s="221"/>
      <c r="B1" s="222"/>
      <c r="C1" s="222"/>
      <c r="D1" s="208" t="s">
        <v>311</v>
      </c>
      <c r="E1" s="209"/>
      <c r="F1" s="209"/>
      <c r="G1" s="209"/>
      <c r="H1" s="209"/>
      <c r="I1" s="209"/>
      <c r="J1" s="209"/>
      <c r="K1" s="209"/>
      <c r="L1" s="209"/>
    </row>
    <row r="2" spans="1:12" ht="6" customHeight="1" x14ac:dyDescent="0.35">
      <c r="A2" s="41"/>
      <c r="B2" s="41"/>
      <c r="C2" s="41"/>
      <c r="D2" s="41"/>
      <c r="E2" s="41"/>
      <c r="F2" s="41"/>
      <c r="G2" s="41"/>
      <c r="H2" s="41"/>
      <c r="I2" s="41"/>
      <c r="J2" s="41"/>
      <c r="K2" s="41"/>
      <c r="L2" s="41"/>
    </row>
    <row r="4" spans="1:12" ht="26" customHeight="1" thickBot="1" x14ac:dyDescent="0.4">
      <c r="A4" s="216" t="s">
        <v>270</v>
      </c>
      <c r="B4" s="230"/>
      <c r="C4" s="230"/>
      <c r="D4" s="230"/>
      <c r="E4" s="230"/>
      <c r="F4" s="230"/>
      <c r="G4" s="230"/>
      <c r="H4" s="230"/>
      <c r="I4" s="230"/>
      <c r="J4" s="230"/>
      <c r="K4" s="230"/>
      <c r="L4" s="230"/>
    </row>
    <row r="5" spans="1:12" ht="15" thickTop="1" x14ac:dyDescent="0.35">
      <c r="B5" s="170" t="s">
        <v>271</v>
      </c>
      <c r="C5" s="42" t="s">
        <v>72</v>
      </c>
      <c r="D5" s="170" t="s">
        <v>272</v>
      </c>
    </row>
    <row r="6" spans="1:12" ht="26" customHeight="1" x14ac:dyDescent="0.35">
      <c r="B6" s="171" t="s">
        <v>273</v>
      </c>
      <c r="C6" s="183">
        <f>COUNTA(PMR!$B$4:$B$53)</f>
        <v>3</v>
      </c>
      <c r="D6" s="174" t="s">
        <v>274</v>
      </c>
    </row>
    <row r="7" spans="1:12" ht="26" customHeight="1" x14ac:dyDescent="0.35">
      <c r="B7" s="172" t="s">
        <v>275</v>
      </c>
      <c r="C7" s="184">
        <f>COUNTIF(PMR!$C$4:$C$53,"Risque")</f>
        <v>2</v>
      </c>
      <c r="D7" s="175" t="s">
        <v>276</v>
      </c>
    </row>
    <row r="8" spans="1:12" ht="26" customHeight="1" x14ac:dyDescent="0.35">
      <c r="B8" s="173" t="s">
        <v>277</v>
      </c>
      <c r="C8" s="185">
        <f>COUNTIF(PMR!$C$4:$C$53,"Opportunité")</f>
        <v>1</v>
      </c>
      <c r="D8" s="176" t="s">
        <v>278</v>
      </c>
    </row>
    <row r="9" spans="1:12" ht="26" customHeight="1" x14ac:dyDescent="0.35">
      <c r="B9" s="172" t="s">
        <v>279</v>
      </c>
      <c r="C9" s="197">
        <f>IFERROR(AVERAGEIF(PMR!$C$4:$C$53,"Risque",PMR!$Q$4:$Q$53),"–")</f>
        <v>10.5</v>
      </c>
      <c r="D9" s="175" t="s">
        <v>280</v>
      </c>
    </row>
    <row r="10" spans="1:12" ht="26" customHeight="1" x14ac:dyDescent="0.35">
      <c r="B10" s="173" t="s">
        <v>281</v>
      </c>
      <c r="C10" s="198">
        <f>IFERROR(AVERAGEIF(PMR!$C$4:$C$53,"Risque",PMR!$Z$4:$Z$53),"–")</f>
        <v>5</v>
      </c>
      <c r="D10" s="176" t="s">
        <v>282</v>
      </c>
    </row>
    <row r="11" spans="1:12" ht="26" customHeight="1" x14ac:dyDescent="0.35">
      <c r="B11" s="172" t="s">
        <v>283</v>
      </c>
      <c r="C11" s="199">
        <f>IFERROR(AVERAGEIF(PMR!$C$4:$C$53,"Risque",PMR!$AB$4:$AB$53),"–")</f>
        <v>0.52777777777777779</v>
      </c>
      <c r="D11" s="175" t="s">
        <v>284</v>
      </c>
    </row>
    <row r="12" spans="1:12" ht="26" customHeight="1" x14ac:dyDescent="0.35">
      <c r="B12" s="173" t="s">
        <v>285</v>
      </c>
      <c r="C12" s="185">
        <f>COUNTIF(PMR!$AD$4:$AD$53,"Non")</f>
        <v>1</v>
      </c>
      <c r="D12" s="176" t="s">
        <v>286</v>
      </c>
    </row>
    <row r="13" spans="1:12" ht="26" customHeight="1" x14ac:dyDescent="0.35">
      <c r="B13" s="172" t="s">
        <v>287</v>
      </c>
      <c r="C13" s="184">
        <f>COUNTIF(PMR!$AA$4:$AA$53,"Critique")</f>
        <v>0</v>
      </c>
      <c r="D13" s="175" t="s">
        <v>288</v>
      </c>
    </row>
    <row r="14" spans="1:12" ht="26" customHeight="1" x14ac:dyDescent="0.35">
      <c r="B14" s="173" t="s">
        <v>289</v>
      </c>
      <c r="C14" s="185">
        <f>COUNTIF(PMR!$W$4:$W$53,"À lancer")</f>
        <v>2</v>
      </c>
      <c r="D14" s="176" t="s">
        <v>290</v>
      </c>
    </row>
    <row r="15" spans="1:12" ht="26" customHeight="1" x14ac:dyDescent="0.35">
      <c r="B15" s="172" t="s">
        <v>291</v>
      </c>
      <c r="C15" s="184">
        <f>COUNTIF(PMR!$W$4:$W$53,"En cours")</f>
        <v>1</v>
      </c>
      <c r="D15" s="175" t="s">
        <v>292</v>
      </c>
    </row>
    <row r="16" spans="1:12" ht="26" customHeight="1" x14ac:dyDescent="0.35">
      <c r="B16" s="173" t="s">
        <v>293</v>
      </c>
      <c r="C16" s="185" cm="1">
        <f t="array" aca="1" ref="C16" ca="1">SUMPRODUCT((PMR!$V$4:$V$53&lt;&gt;"")*(PMR!$V$4:$V$53&lt;TODAY())*(PMR!$W$4:$W$53&lt;&gt;"Clos")*(PMR!$W$4:$W$53&lt;&gt;"Réalisé"))</f>
        <v>0</v>
      </c>
      <c r="D16" s="176" t="s">
        <v>294</v>
      </c>
    </row>
    <row r="17" spans="1:12" ht="26" customHeight="1" x14ac:dyDescent="0.35">
      <c r="B17" s="172" t="s">
        <v>295</v>
      </c>
      <c r="C17" s="184">
        <f ca="1">COUNTIF(PMR!$AH$4:$AH$53,"En retard")</f>
        <v>0</v>
      </c>
      <c r="D17" s="175" t="s">
        <v>296</v>
      </c>
    </row>
    <row r="18" spans="1:12" ht="26" customHeight="1" x14ac:dyDescent="0.35">
      <c r="B18" s="173" t="s">
        <v>297</v>
      </c>
      <c r="C18" s="185">
        <f ca="1">COUNTIF(PMR!$AH$4:$AH$53,"À planifier")</f>
        <v>0</v>
      </c>
      <c r="D18" s="176" t="s">
        <v>298</v>
      </c>
    </row>
    <row r="20" spans="1:12" ht="26" customHeight="1" thickBot="1" x14ac:dyDescent="0.4">
      <c r="A20" s="216" t="s">
        <v>299</v>
      </c>
      <c r="B20" s="230"/>
      <c r="C20" s="230"/>
      <c r="D20" s="230"/>
      <c r="E20" s="230"/>
      <c r="F20" s="230"/>
      <c r="G20" s="230"/>
      <c r="H20" s="230"/>
      <c r="I20" s="230"/>
      <c r="J20" s="230"/>
      <c r="K20" s="230"/>
      <c r="L20" s="230"/>
    </row>
    <row r="21" spans="1:12" ht="15" thickTop="1" x14ac:dyDescent="0.35">
      <c r="B21" s="42" t="s">
        <v>300</v>
      </c>
      <c r="C21" s="42" t="s">
        <v>301</v>
      </c>
    </row>
    <row r="22" spans="1:12" ht="24" customHeight="1" x14ac:dyDescent="0.35">
      <c r="B22" s="177" t="str">
        <f>Données!$N$4</f>
        <v>Faible</v>
      </c>
      <c r="C22" s="186">
        <f>COUNTIFS(PMR!$C$4:$C$53,"Risque",PMR!$AA$4:$AA$53,$B22)</f>
        <v>0</v>
      </c>
    </row>
    <row r="23" spans="1:12" ht="24" customHeight="1" x14ac:dyDescent="0.35">
      <c r="B23" s="178" t="str">
        <f>Données!$N$5</f>
        <v>Modéré</v>
      </c>
      <c r="C23" s="187">
        <f>COUNTIFS(PMR!$C$4:$C$53,"Risque",PMR!$AA$4:$AA$53,$B23)</f>
        <v>1</v>
      </c>
    </row>
    <row r="24" spans="1:12" ht="24" customHeight="1" x14ac:dyDescent="0.35">
      <c r="B24" s="179" t="str">
        <f>Données!$N$6</f>
        <v>Élevé</v>
      </c>
      <c r="C24" s="188">
        <f>COUNTIFS(PMR!$C$4:$C$53,"Risque",PMR!$AA$4:$AA$53,$B24)</f>
        <v>1</v>
      </c>
    </row>
    <row r="25" spans="1:12" ht="24" customHeight="1" x14ac:dyDescent="0.35">
      <c r="B25" s="180" t="str">
        <f>Données!$N$7</f>
        <v>Critique</v>
      </c>
      <c r="C25" s="187">
        <f>COUNTIFS(PMR!$C$4:$C$53,"Risque",PMR!$AA$4:$AA$53,$B25)</f>
        <v>0</v>
      </c>
    </row>
    <row r="27" spans="1:12" ht="26" customHeight="1" thickBot="1" x14ac:dyDescent="0.4">
      <c r="A27" s="216" t="s">
        <v>302</v>
      </c>
      <c r="B27" s="230"/>
      <c r="C27" s="230"/>
      <c r="D27" s="230"/>
      <c r="E27" s="230"/>
      <c r="F27" s="230"/>
      <c r="G27" s="230"/>
      <c r="H27" s="230"/>
      <c r="I27" s="230"/>
      <c r="J27" s="230"/>
      <c r="K27" s="230"/>
      <c r="L27" s="230"/>
    </row>
    <row r="28" spans="1:12" ht="15" thickTop="1" x14ac:dyDescent="0.35">
      <c r="B28" s="42" t="s">
        <v>1</v>
      </c>
      <c r="C28" s="42" t="s">
        <v>266</v>
      </c>
      <c r="D28" s="42" t="s">
        <v>267</v>
      </c>
      <c r="E28" s="42" t="s">
        <v>303</v>
      </c>
    </row>
    <row r="29" spans="1:12" ht="22" customHeight="1" x14ac:dyDescent="0.35">
      <c r="B29" s="171" t="str">
        <f>Données!$E$4</f>
        <v>Direction</v>
      </c>
      <c r="C29" s="189">
        <f>COUNTIFS(PMR!$C$4:$C$53,"Risque",PMR!$G$4:$G$53,$B29)</f>
        <v>0</v>
      </c>
      <c r="D29" s="189">
        <f>COUNTIFS(PMR!$C$4:$C$53,"Opportunité",PMR!$G$4:$G$53,$B29)</f>
        <v>0</v>
      </c>
      <c r="E29" s="190">
        <f t="shared" ref="E29:E38" si="0">SUM($C29:$D29)</f>
        <v>0</v>
      </c>
    </row>
    <row r="30" spans="1:12" ht="22" customHeight="1" x14ac:dyDescent="0.35">
      <c r="B30" s="172" t="str">
        <f>Données!$E$5</f>
        <v>Qualité</v>
      </c>
      <c r="C30" s="191">
        <f>COUNTIFS(PMR!$C$4:$C$53,"Risque",PMR!$G$4:$G$53,$B30)</f>
        <v>0</v>
      </c>
      <c r="D30" s="191">
        <f>COUNTIFS(PMR!$C$4:$C$53,"Opportunité",PMR!$G$4:$G$53,$B30)</f>
        <v>0</v>
      </c>
      <c r="E30" s="192">
        <f t="shared" si="0"/>
        <v>0</v>
      </c>
    </row>
    <row r="31" spans="1:12" ht="22" customHeight="1" x14ac:dyDescent="0.35">
      <c r="B31" s="173" t="str">
        <f>Données!$E$6</f>
        <v>Ressources humaines</v>
      </c>
      <c r="C31" s="193">
        <f>COUNTIFS(PMR!$C$4:$C$53,"Risque",PMR!$G$4:$G$53,$B31)</f>
        <v>1</v>
      </c>
      <c r="D31" s="193">
        <f>COUNTIFS(PMR!$C$4:$C$53,"Opportunité",PMR!$G$4:$G$53,$B31)</f>
        <v>0</v>
      </c>
      <c r="E31" s="194">
        <f t="shared" si="0"/>
        <v>1</v>
      </c>
    </row>
    <row r="32" spans="1:12" ht="22" customHeight="1" x14ac:dyDescent="0.35">
      <c r="B32" s="172" t="str">
        <f>Données!$E$7</f>
        <v>Finance</v>
      </c>
      <c r="C32" s="191">
        <f>COUNTIFS(PMR!$C$4:$C$53,"Risque",PMR!$G$4:$G$53,$B32)</f>
        <v>0</v>
      </c>
      <c r="D32" s="191">
        <f>COUNTIFS(PMR!$C$4:$C$53,"Opportunité",PMR!$G$4:$G$53,$B32)</f>
        <v>0</v>
      </c>
      <c r="E32" s="192">
        <f t="shared" si="0"/>
        <v>0</v>
      </c>
    </row>
    <row r="33" spans="1:12" ht="22" customHeight="1" x14ac:dyDescent="0.35">
      <c r="B33" s="173" t="str">
        <f>Données!$E$8</f>
        <v>Commercial</v>
      </c>
      <c r="C33" s="193">
        <f>COUNTIFS(PMR!$C$4:$C$53,"Risque",PMR!$G$4:$G$53,$B33)</f>
        <v>0</v>
      </c>
      <c r="D33" s="193">
        <f>COUNTIFS(PMR!$C$4:$C$53,"Opportunité",PMR!$G$4:$G$53,$B33)</f>
        <v>1</v>
      </c>
      <c r="E33" s="194">
        <f t="shared" si="0"/>
        <v>1</v>
      </c>
    </row>
    <row r="34" spans="1:12" ht="22" customHeight="1" x14ac:dyDescent="0.35">
      <c r="B34" s="172" t="str">
        <f>Données!$E$9</f>
        <v>Achats</v>
      </c>
      <c r="C34" s="191">
        <f>COUNTIFS(PMR!$C$4:$C$53,"Risque",PMR!$G$4:$G$53,$B34)</f>
        <v>0</v>
      </c>
      <c r="D34" s="191">
        <f>COUNTIFS(PMR!$C$4:$C$53,"Opportunité",PMR!$G$4:$G$53,$B34)</f>
        <v>0</v>
      </c>
      <c r="E34" s="192">
        <f t="shared" si="0"/>
        <v>0</v>
      </c>
    </row>
    <row r="35" spans="1:12" ht="22" customHeight="1" x14ac:dyDescent="0.35">
      <c r="B35" s="173" t="str">
        <f>Données!$E$10</f>
        <v>Systèmes d'information</v>
      </c>
      <c r="C35" s="193">
        <f>COUNTIFS(PMR!$C$4:$C$53,"Risque",PMR!$G$4:$G$53,$B35)</f>
        <v>1</v>
      </c>
      <c r="D35" s="193">
        <f>COUNTIFS(PMR!$C$4:$C$53,"Opportunité",PMR!$G$4:$G$53,$B35)</f>
        <v>0</v>
      </c>
      <c r="E35" s="194">
        <f t="shared" si="0"/>
        <v>1</v>
      </c>
    </row>
    <row r="36" spans="1:12" ht="22" customHeight="1" x14ac:dyDescent="0.35">
      <c r="B36" s="172" t="str">
        <f>Données!$E$11</f>
        <v>Production</v>
      </c>
      <c r="C36" s="191">
        <f>COUNTIFS(PMR!$C$4:$C$53,"Risque",PMR!$G$4:$G$53,$B36)</f>
        <v>0</v>
      </c>
      <c r="D36" s="191">
        <f>COUNTIFS(PMR!$C$4:$C$53,"Opportunité",PMR!$G$4:$G$53,$B36)</f>
        <v>0</v>
      </c>
      <c r="E36" s="192">
        <f t="shared" si="0"/>
        <v>0</v>
      </c>
    </row>
    <row r="37" spans="1:12" ht="22" customHeight="1" x14ac:dyDescent="0.35">
      <c r="B37" s="173" t="str">
        <f>Données!$E$12</f>
        <v>Logistique</v>
      </c>
      <c r="C37" s="193">
        <f>COUNTIFS(PMR!$C$4:$C$53,"Risque",PMR!$G$4:$G$53,$B37)</f>
        <v>0</v>
      </c>
      <c r="D37" s="193">
        <f>COUNTIFS(PMR!$C$4:$C$53,"Opportunité",PMR!$G$4:$G$53,$B37)</f>
        <v>0</v>
      </c>
      <c r="E37" s="194">
        <f t="shared" si="0"/>
        <v>0</v>
      </c>
    </row>
    <row r="38" spans="1:12" ht="22" customHeight="1" x14ac:dyDescent="0.35">
      <c r="B38" s="172" t="str">
        <f>Données!$E$13</f>
        <v>HSE</v>
      </c>
      <c r="C38" s="191">
        <f>COUNTIFS(PMR!$C$4:$C$53,"Risque",PMR!$G$4:$G$53,$B38)</f>
        <v>0</v>
      </c>
      <c r="D38" s="191">
        <f>COUNTIFS(PMR!$C$4:$C$53,"Opportunité",PMR!$G$4:$G$53,$B38)</f>
        <v>0</v>
      </c>
      <c r="E38" s="192">
        <f t="shared" si="0"/>
        <v>0</v>
      </c>
    </row>
    <row r="39" spans="1:12" ht="22" customHeight="1" x14ac:dyDescent="0.35">
      <c r="B39" s="181" t="s">
        <v>303</v>
      </c>
      <c r="C39" s="195">
        <f>SUM(C29:C38)</f>
        <v>2</v>
      </c>
      <c r="D39" s="195">
        <f>SUM(D29:D38)</f>
        <v>1</v>
      </c>
      <c r="E39" s="196">
        <f>SUM(E29:E38)</f>
        <v>3</v>
      </c>
    </row>
    <row r="41" spans="1:12" ht="22" customHeight="1" x14ac:dyDescent="0.25">
      <c r="A41" s="210" t="s">
        <v>327</v>
      </c>
      <c r="B41" s="210"/>
      <c r="C41" s="210"/>
      <c r="D41" s="210"/>
      <c r="E41" s="210"/>
      <c r="F41" s="210"/>
      <c r="G41" s="210"/>
      <c r="H41" s="210"/>
      <c r="I41" s="210"/>
      <c r="J41" s="210"/>
      <c r="K41" s="210"/>
      <c r="L41" s="210"/>
    </row>
  </sheetData>
  <mergeCells count="6">
    <mergeCell ref="A4:L4"/>
    <mergeCell ref="A20:L20"/>
    <mergeCell ref="A27:L27"/>
    <mergeCell ref="A41:L41"/>
    <mergeCell ref="A1:C1"/>
    <mergeCell ref="D1:L1"/>
  </mergeCells>
  <conditionalFormatting sqref="C12:C13">
    <cfRule type="expression" dxfId="5" priority="1">
      <formula>$C12&gt;0</formula>
    </cfRule>
  </conditionalFormatting>
  <conditionalFormatting sqref="C16:C17">
    <cfRule type="expression" dxfId="4" priority="3">
      <formula>$C16&gt;0</formula>
    </cfRule>
  </conditionalFormatting>
  <pageMargins left="0.7" right="0.7" top="0.75" bottom="0.75" header="0.3" footer="0.3"/>
  <pageSetup paperSize="9" scale="52" fitToHeight="0" orientation="landscape"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4546A"/>
    <pageSetUpPr fitToPage="1"/>
  </sheetPr>
  <dimension ref="A1:Z41"/>
  <sheetViews>
    <sheetView showGridLines="0" view="pageLayout" zoomScaleNormal="100" workbookViewId="0">
      <selection activeCell="D1" sqref="D1:N1"/>
    </sheetView>
  </sheetViews>
  <sheetFormatPr baseColWidth="10" defaultColWidth="15.54296875" defaultRowHeight="15" customHeight="1" x14ac:dyDescent="0.6"/>
  <cols>
    <col min="1" max="1" width="2.54296875" style="133" customWidth="1"/>
    <col min="2" max="2" width="20" style="133" customWidth="1"/>
    <col min="3" max="3" width="9.81640625" style="133" customWidth="1"/>
    <col min="4" max="7" width="11.26953125" style="133" customWidth="1"/>
    <col min="8" max="8" width="4.7265625" style="133" customWidth="1"/>
    <col min="9" max="9" width="9.81640625" style="133" customWidth="1"/>
    <col min="10" max="13" width="11.26953125" style="133" customWidth="1"/>
    <col min="14" max="14" width="2.54296875" style="133" customWidth="1"/>
    <col min="15" max="26" width="15.54296875" style="133"/>
    <col min="27" max="16384" width="15.54296875" style="2"/>
  </cols>
  <sheetData>
    <row r="1" spans="1:26" ht="46" customHeight="1" x14ac:dyDescent="0.6">
      <c r="A1" s="221"/>
      <c r="B1" s="222"/>
      <c r="C1" s="222"/>
      <c r="D1" s="208" t="s">
        <v>312</v>
      </c>
      <c r="E1" s="209"/>
      <c r="F1" s="209"/>
      <c r="G1" s="209"/>
      <c r="H1" s="209"/>
      <c r="I1" s="209"/>
      <c r="J1" s="209"/>
      <c r="K1" s="209"/>
      <c r="L1" s="209"/>
      <c r="M1" s="209"/>
      <c r="N1" s="209"/>
      <c r="O1" s="11"/>
      <c r="P1" s="11"/>
      <c r="Q1" s="11"/>
      <c r="R1" s="11"/>
      <c r="S1" s="11"/>
      <c r="T1" s="11"/>
      <c r="U1" s="11"/>
      <c r="V1" s="11"/>
      <c r="W1" s="11"/>
      <c r="X1" s="11"/>
      <c r="Y1" s="11"/>
      <c r="Z1" s="11"/>
    </row>
    <row r="2" spans="1:26" ht="6" customHeight="1" x14ac:dyDescent="0.6">
      <c r="A2" s="41"/>
      <c r="B2" s="41"/>
      <c r="C2" s="41"/>
      <c r="D2" s="41"/>
      <c r="E2" s="41"/>
      <c r="F2" s="41"/>
      <c r="G2" s="41"/>
      <c r="H2" s="41"/>
      <c r="I2" s="41"/>
      <c r="J2" s="41"/>
      <c r="K2" s="41"/>
      <c r="L2" s="41"/>
      <c r="M2" s="41"/>
      <c r="N2" s="41"/>
      <c r="O2" s="11"/>
      <c r="P2" s="11"/>
      <c r="Q2" s="11"/>
      <c r="R2" s="11"/>
      <c r="S2" s="11"/>
      <c r="T2" s="11"/>
      <c r="U2" s="11"/>
      <c r="V2" s="11"/>
      <c r="W2" s="11"/>
      <c r="X2" s="11"/>
      <c r="Y2" s="11"/>
      <c r="Z2" s="11"/>
    </row>
    <row r="3" spans="1:26" ht="34" customHeight="1" x14ac:dyDescent="0.6">
      <c r="A3" s="257" t="s">
        <v>257</v>
      </c>
      <c r="B3" s="258"/>
      <c r="C3" s="258"/>
      <c r="D3" s="258"/>
      <c r="E3" s="258"/>
      <c r="F3" s="258"/>
      <c r="G3" s="258"/>
      <c r="H3" s="258"/>
      <c r="I3" s="258"/>
      <c r="J3" s="258"/>
      <c r="K3" s="258"/>
      <c r="L3" s="258"/>
      <c r="M3" s="258"/>
      <c r="N3" s="258"/>
      <c r="O3" s="11"/>
      <c r="P3" s="11"/>
      <c r="Q3" s="11"/>
      <c r="R3" s="11"/>
      <c r="S3" s="11"/>
      <c r="T3" s="11"/>
      <c r="U3" s="11"/>
      <c r="V3" s="11"/>
      <c r="W3" s="11"/>
      <c r="X3" s="11"/>
      <c r="Y3" s="11"/>
      <c r="Z3" s="11"/>
    </row>
    <row r="4" spans="1:26" ht="12" customHeight="1" x14ac:dyDescent="0.6">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26" customHeight="1" x14ac:dyDescent="0.6">
      <c r="A5" s="11"/>
      <c r="B5" s="11"/>
      <c r="C5" s="237" t="s">
        <v>258</v>
      </c>
      <c r="D5" s="237"/>
      <c r="E5" s="237"/>
      <c r="F5" s="237"/>
      <c r="G5" s="237"/>
      <c r="H5" s="11"/>
      <c r="I5" s="238" t="s">
        <v>259</v>
      </c>
      <c r="J5" s="238"/>
      <c r="K5" s="238"/>
      <c r="L5" s="238"/>
      <c r="M5" s="238"/>
      <c r="N5" s="11"/>
      <c r="O5" s="11"/>
      <c r="P5" s="11"/>
      <c r="Q5" s="11"/>
      <c r="R5" s="11"/>
      <c r="S5" s="11"/>
      <c r="T5" s="11"/>
      <c r="U5" s="11"/>
      <c r="V5" s="11"/>
      <c r="W5" s="11"/>
      <c r="X5" s="11"/>
      <c r="Y5" s="11"/>
      <c r="Z5" s="11"/>
    </row>
    <row r="6" spans="1:26" ht="22" customHeight="1" x14ac:dyDescent="0.6">
      <c r="A6" s="11"/>
      <c r="B6" s="11"/>
      <c r="C6" s="11"/>
      <c r="D6" s="236" t="s">
        <v>260</v>
      </c>
      <c r="E6" s="236"/>
      <c r="F6" s="236"/>
      <c r="G6" s="236"/>
      <c r="H6" s="11"/>
      <c r="I6" s="11"/>
      <c r="J6" s="236" t="s">
        <v>260</v>
      </c>
      <c r="K6" s="236"/>
      <c r="L6" s="236"/>
      <c r="M6" s="236"/>
      <c r="N6" s="11"/>
      <c r="O6" s="11"/>
      <c r="P6" s="11"/>
      <c r="Q6" s="11"/>
      <c r="R6" s="11"/>
      <c r="S6" s="11"/>
      <c r="T6" s="11"/>
      <c r="U6" s="11"/>
      <c r="V6" s="11"/>
      <c r="W6" s="11"/>
      <c r="X6" s="11"/>
      <c r="Y6" s="11"/>
      <c r="Z6" s="11"/>
    </row>
    <row r="7" spans="1:26" ht="22" customHeight="1" x14ac:dyDescent="0.6">
      <c r="A7" s="11"/>
      <c r="B7" s="11"/>
      <c r="C7" s="136" t="s">
        <v>261</v>
      </c>
      <c r="D7" s="136">
        <v>1</v>
      </c>
      <c r="E7" s="136">
        <v>2</v>
      </c>
      <c r="F7" s="136">
        <v>3</v>
      </c>
      <c r="G7" s="136">
        <v>4</v>
      </c>
      <c r="H7" s="11"/>
      <c r="I7" s="136" t="s">
        <v>261</v>
      </c>
      <c r="J7" s="136">
        <v>1</v>
      </c>
      <c r="K7" s="136">
        <v>2</v>
      </c>
      <c r="L7" s="136">
        <v>3</v>
      </c>
      <c r="M7" s="136">
        <v>4</v>
      </c>
      <c r="N7" s="11"/>
      <c r="O7" s="11"/>
      <c r="P7" s="11"/>
      <c r="Q7" s="11"/>
      <c r="R7" s="11"/>
      <c r="S7" s="11"/>
      <c r="T7" s="11"/>
      <c r="U7" s="11"/>
      <c r="V7" s="11"/>
      <c r="W7" s="11"/>
      <c r="X7" s="11"/>
      <c r="Y7" s="11"/>
      <c r="Z7" s="11"/>
    </row>
    <row r="8" spans="1:26" ht="38" customHeight="1" thickBot="1" x14ac:dyDescent="0.65">
      <c r="A8" s="11"/>
      <c r="B8" s="134" t="s">
        <v>235</v>
      </c>
      <c r="C8" s="132">
        <v>4</v>
      </c>
      <c r="D8" s="137">
        <f>COUNTIFS(PMR!$C$4:$C$53,"Risque",PMR!$O$4:$O$53,$C8,PMR!$P$4:$P$53,D$7)</f>
        <v>0</v>
      </c>
      <c r="E8" s="138">
        <f>COUNTIFS(PMR!$C$4:$C$53,"Risque",PMR!$O$4:$O$53,$C8,PMR!$P$4:$P$53,E$7)</f>
        <v>0</v>
      </c>
      <c r="F8" s="139">
        <f>COUNTIFS(PMR!$C$4:$C$53,"Risque",PMR!$O$4:$O$53,$C8,PMR!$P$4:$P$53,F$7)</f>
        <v>0</v>
      </c>
      <c r="G8" s="140">
        <f>COUNTIFS(PMR!$C$4:$C$53,"Risque",PMR!$O$4:$O$53,$C8,PMR!$P$4:$P$53,G$7)</f>
        <v>0</v>
      </c>
      <c r="H8" s="11"/>
      <c r="I8" s="132">
        <v>4</v>
      </c>
      <c r="J8" s="137">
        <f>COUNTIFS(PMR!$C$4:$C$53,"Risque",PMR!$X$4:$X$53,$I8,PMR!$Y$4:$Y$53,J$7)</f>
        <v>0</v>
      </c>
      <c r="K8" s="138">
        <f>COUNTIFS(PMR!$C$4:$C$53,"Risque",PMR!$X$4:$X$53,$I8,PMR!$Y$4:$Y$53,K$7)</f>
        <v>0</v>
      </c>
      <c r="L8" s="139">
        <f>COUNTIFS(PMR!$C$4:$C$53,"Risque",PMR!$X$4:$X$53,$I8,PMR!$Y$4:$Y$53,L$7)</f>
        <v>0</v>
      </c>
      <c r="M8" s="140">
        <f>COUNTIFS(PMR!$C$4:$C$53,"Risque",PMR!$X$4:$X$53,$I8,PMR!$Y$4:$Y$53,M$7)</f>
        <v>0</v>
      </c>
      <c r="N8" s="11"/>
      <c r="O8" s="11"/>
      <c r="P8" s="11"/>
      <c r="Q8" s="11"/>
      <c r="R8" s="11"/>
      <c r="S8" s="11"/>
      <c r="T8" s="11"/>
      <c r="U8" s="11"/>
      <c r="V8" s="11"/>
      <c r="W8" s="11"/>
      <c r="X8" s="11"/>
      <c r="Y8" s="11"/>
      <c r="Z8" s="11"/>
    </row>
    <row r="9" spans="1:26" ht="38" customHeight="1" thickBot="1" x14ac:dyDescent="0.65">
      <c r="A9" s="11"/>
      <c r="B9" s="134" t="s">
        <v>232</v>
      </c>
      <c r="C9" s="132">
        <v>3</v>
      </c>
      <c r="D9" s="141">
        <f>COUNTIFS(PMR!$C$4:$C$53,"Risque",PMR!$O$4:$O$53,$C9,PMR!$P$4:$P$53,D$7)</f>
        <v>0</v>
      </c>
      <c r="E9" s="142">
        <f>COUNTIFS(PMR!$C$4:$C$53,"Risque",PMR!$O$4:$O$53,$C9,PMR!$P$4:$P$53,E$7)</f>
        <v>0</v>
      </c>
      <c r="F9" s="142">
        <f>COUNTIFS(PMR!$C$4:$C$53,"Risque",PMR!$O$4:$O$53,$C9,PMR!$P$4:$P$53,F$7)</f>
        <v>1</v>
      </c>
      <c r="G9" s="143">
        <f>COUNTIFS(PMR!$C$4:$C$53,"Risque",PMR!$O$4:$O$53,$C9,PMR!$P$4:$P$53,G$7)</f>
        <v>1</v>
      </c>
      <c r="H9" s="11"/>
      <c r="I9" s="132">
        <v>3</v>
      </c>
      <c r="J9" s="141">
        <f>COUNTIFS(PMR!$C$4:$C$53,"Risque",PMR!$X$4:$X$53,$I9,PMR!$Y$4:$Y$53,J$7)</f>
        <v>0</v>
      </c>
      <c r="K9" s="142">
        <f>COUNTIFS(PMR!$C$4:$C$53,"Risque",PMR!$X$4:$X$53,$I9,PMR!$Y$4:$Y$53,K$7)</f>
        <v>0</v>
      </c>
      <c r="L9" s="142">
        <f>COUNTIFS(PMR!$C$4:$C$53,"Risque",PMR!$X$4:$X$53,$I9,PMR!$Y$4:$Y$53,L$7)</f>
        <v>0</v>
      </c>
      <c r="M9" s="143">
        <f>COUNTIFS(PMR!$C$4:$C$53,"Risque",PMR!$X$4:$X$53,$I9,PMR!$Y$4:$Y$53,M$7)</f>
        <v>0</v>
      </c>
      <c r="N9" s="11"/>
      <c r="O9" s="11"/>
      <c r="P9" s="11"/>
      <c r="Q9" s="11"/>
      <c r="R9" s="11"/>
      <c r="S9" s="11"/>
      <c r="T9" s="11"/>
      <c r="U9" s="11"/>
      <c r="V9" s="11"/>
      <c r="W9" s="11"/>
      <c r="X9" s="11"/>
      <c r="Y9" s="11"/>
      <c r="Z9" s="11"/>
    </row>
    <row r="10" spans="1:26" ht="38" customHeight="1" thickBot="1" x14ac:dyDescent="0.65">
      <c r="A10" s="11"/>
      <c r="B10" s="134" t="s">
        <v>229</v>
      </c>
      <c r="C10" s="132">
        <v>2</v>
      </c>
      <c r="D10" s="144">
        <f>COUNTIFS(PMR!$C$4:$C$53,"Risque",PMR!$O$4:$O$53,$C10,PMR!$P$4:$P$53,D$7)</f>
        <v>0</v>
      </c>
      <c r="E10" s="145">
        <f>COUNTIFS(PMR!$C$4:$C$53,"Risque",PMR!$O$4:$O$53,$C10,PMR!$P$4:$P$53,E$7)</f>
        <v>0</v>
      </c>
      <c r="F10" s="142">
        <f>COUNTIFS(PMR!$C$4:$C$53,"Risque",PMR!$O$4:$O$53,$C10,PMR!$P$4:$P$53,F$7)</f>
        <v>0</v>
      </c>
      <c r="G10" s="146">
        <f>COUNTIFS(PMR!$C$4:$C$53,"Risque",PMR!$O$4:$O$53,$C10,PMR!$P$4:$P$53,G$7)</f>
        <v>0</v>
      </c>
      <c r="H10" s="11"/>
      <c r="I10" s="132">
        <v>2</v>
      </c>
      <c r="J10" s="144">
        <f>COUNTIFS(PMR!$C$4:$C$53,"Risque",PMR!$X$4:$X$53,$I10,PMR!$Y$4:$Y$53,J$7)</f>
        <v>0</v>
      </c>
      <c r="K10" s="145">
        <f>COUNTIFS(PMR!$C$4:$C$53,"Risque",PMR!$X$4:$X$53,$I10,PMR!$Y$4:$Y$53,K$7)</f>
        <v>1</v>
      </c>
      <c r="L10" s="142">
        <f>COUNTIFS(PMR!$C$4:$C$53,"Risque",PMR!$X$4:$X$53,$I10,PMR!$Y$4:$Y$53,L$7)</f>
        <v>1</v>
      </c>
      <c r="M10" s="146">
        <f>COUNTIFS(PMR!$C$4:$C$53,"Risque",PMR!$X$4:$X$53,$I10,PMR!$Y$4:$Y$53,M$7)</f>
        <v>0</v>
      </c>
      <c r="N10" s="11"/>
      <c r="O10" s="11"/>
      <c r="P10" s="11"/>
      <c r="Q10" s="11"/>
      <c r="R10" s="11"/>
      <c r="S10" s="11"/>
      <c r="T10" s="11"/>
      <c r="U10" s="11"/>
      <c r="V10" s="11"/>
      <c r="W10" s="11"/>
      <c r="X10" s="11"/>
      <c r="Y10" s="11"/>
      <c r="Z10" s="11"/>
    </row>
    <row r="11" spans="1:26" ht="38" customHeight="1" x14ac:dyDescent="0.6">
      <c r="A11" s="11"/>
      <c r="B11" s="134" t="s">
        <v>226</v>
      </c>
      <c r="C11" s="132">
        <v>1</v>
      </c>
      <c r="D11" s="147">
        <f>COUNTIFS(PMR!$C$4:$C$53,"Risque",PMR!$O$4:$O$53,$C11,PMR!$P$4:$P$53,D$7)</f>
        <v>0</v>
      </c>
      <c r="E11" s="148">
        <f>COUNTIFS(PMR!$C$4:$C$53,"Risque",PMR!$O$4:$O$53,$C11,PMR!$P$4:$P$53,E$7)</f>
        <v>0</v>
      </c>
      <c r="F11" s="149">
        <f>COUNTIFS(PMR!$C$4:$C$53,"Risque",PMR!$O$4:$O$53,$C11,PMR!$P$4:$P$53,F$7)</f>
        <v>0</v>
      </c>
      <c r="G11" s="150">
        <f>COUNTIFS(PMR!$C$4:$C$53,"Risque",PMR!$O$4:$O$53,$C11,PMR!$P$4:$P$53,G$7)</f>
        <v>0</v>
      </c>
      <c r="H11" s="11"/>
      <c r="I11" s="132">
        <v>1</v>
      </c>
      <c r="J11" s="147">
        <f>COUNTIFS(PMR!$C$4:$C$53,"Risque",PMR!$X$4:$X$53,$I11,PMR!$Y$4:$Y$53,J$7)</f>
        <v>0</v>
      </c>
      <c r="K11" s="148">
        <f>COUNTIFS(PMR!$C$4:$C$53,"Risque",PMR!$X$4:$X$53,$I11,PMR!$Y$4:$Y$53,K$7)</f>
        <v>0</v>
      </c>
      <c r="L11" s="149">
        <f>COUNTIFS(PMR!$C$4:$C$53,"Risque",PMR!$X$4:$X$53,$I11,PMR!$Y$4:$Y$53,L$7)</f>
        <v>0</v>
      </c>
      <c r="M11" s="150">
        <f>COUNTIFS(PMR!$C$4:$C$53,"Risque",PMR!$X$4:$X$53,$I11,PMR!$Y$4:$Y$53,M$7)</f>
        <v>0</v>
      </c>
      <c r="N11" s="11"/>
      <c r="O11" s="11"/>
      <c r="P11" s="11"/>
      <c r="Q11" s="11"/>
      <c r="R11" s="11"/>
      <c r="S11" s="11"/>
      <c r="T11" s="11"/>
      <c r="U11" s="11"/>
      <c r="V11" s="11"/>
      <c r="W11" s="11"/>
      <c r="X11" s="11"/>
      <c r="Y11" s="11"/>
      <c r="Z11" s="11"/>
    </row>
    <row r="12" spans="1:26" ht="22" customHeight="1" x14ac:dyDescent="0.6">
      <c r="A12" s="11"/>
      <c r="B12" s="11"/>
      <c r="C12" s="11"/>
      <c r="D12" s="135" t="s">
        <v>241</v>
      </c>
      <c r="E12" s="135" t="s">
        <v>58</v>
      </c>
      <c r="F12" s="135" t="s">
        <v>216</v>
      </c>
      <c r="G12" s="135" t="s">
        <v>66</v>
      </c>
      <c r="H12" s="11"/>
      <c r="I12" s="11"/>
      <c r="J12" s="135" t="s">
        <v>241</v>
      </c>
      <c r="K12" s="135" t="s">
        <v>58</v>
      </c>
      <c r="L12" s="135" t="s">
        <v>216</v>
      </c>
      <c r="M12" s="135" t="s">
        <v>66</v>
      </c>
      <c r="N12" s="11"/>
      <c r="O12" s="11"/>
      <c r="P12" s="11"/>
      <c r="Q12" s="11"/>
      <c r="R12" s="11"/>
      <c r="S12" s="11"/>
      <c r="T12" s="11"/>
      <c r="U12" s="11"/>
      <c r="V12" s="11"/>
      <c r="W12" s="11"/>
      <c r="X12" s="11"/>
      <c r="Y12" s="11"/>
      <c r="Z12" s="11"/>
    </row>
    <row r="13" spans="1:26" ht="119.5" customHeight="1" x14ac:dyDescent="0.6">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29" customHeight="1" x14ac:dyDescent="0.6">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26" customHeight="1" x14ac:dyDescent="0.6">
      <c r="A15" s="11"/>
      <c r="B15" s="11"/>
      <c r="C15" s="237" t="s">
        <v>262</v>
      </c>
      <c r="D15" s="237"/>
      <c r="E15" s="237"/>
      <c r="F15" s="237"/>
      <c r="G15" s="237"/>
      <c r="H15" s="11"/>
      <c r="I15" s="238" t="s">
        <v>263</v>
      </c>
      <c r="J15" s="238"/>
      <c r="K15" s="238"/>
      <c r="L15" s="238"/>
      <c r="M15" s="238"/>
      <c r="N15" s="11"/>
      <c r="O15" s="11"/>
      <c r="P15" s="11"/>
      <c r="Q15" s="11"/>
      <c r="R15" s="11"/>
      <c r="S15" s="11"/>
      <c r="T15" s="11"/>
      <c r="U15" s="11"/>
      <c r="V15" s="11"/>
      <c r="W15" s="11"/>
      <c r="X15" s="11"/>
      <c r="Y15" s="11"/>
      <c r="Z15" s="11"/>
    </row>
    <row r="16" spans="1:26" ht="22" customHeight="1" x14ac:dyDescent="0.6">
      <c r="A16" s="11"/>
      <c r="B16" s="11"/>
      <c r="C16" s="11"/>
      <c r="D16" s="236" t="s">
        <v>264</v>
      </c>
      <c r="E16" s="236"/>
      <c r="F16" s="236"/>
      <c r="G16" s="236"/>
      <c r="H16" s="11"/>
      <c r="I16" s="11"/>
      <c r="J16" s="236" t="s">
        <v>264</v>
      </c>
      <c r="K16" s="236"/>
      <c r="L16" s="236"/>
      <c r="M16" s="236"/>
      <c r="N16" s="11"/>
      <c r="O16" s="11"/>
      <c r="P16" s="11"/>
      <c r="Q16" s="11"/>
      <c r="R16" s="11"/>
      <c r="S16" s="11"/>
      <c r="T16" s="11"/>
      <c r="U16" s="11"/>
      <c r="V16" s="11"/>
      <c r="W16" s="11"/>
      <c r="X16" s="11"/>
      <c r="Y16" s="11"/>
      <c r="Z16" s="11"/>
    </row>
    <row r="17" spans="1:26" ht="22" customHeight="1" x14ac:dyDescent="0.6">
      <c r="A17" s="11"/>
      <c r="B17" s="11"/>
      <c r="C17" s="136" t="s">
        <v>261</v>
      </c>
      <c r="D17" s="136">
        <v>1</v>
      </c>
      <c r="E17" s="136">
        <v>2</v>
      </c>
      <c r="F17" s="136">
        <v>3</v>
      </c>
      <c r="G17" s="136">
        <v>4</v>
      </c>
      <c r="H17" s="11"/>
      <c r="I17" s="136" t="s">
        <v>261</v>
      </c>
      <c r="J17" s="136">
        <v>1</v>
      </c>
      <c r="K17" s="136">
        <v>2</v>
      </c>
      <c r="L17" s="136">
        <v>3</v>
      </c>
      <c r="M17" s="136">
        <v>4</v>
      </c>
      <c r="N17" s="11"/>
      <c r="O17" s="11"/>
      <c r="P17" s="11"/>
      <c r="Q17" s="11"/>
      <c r="R17" s="11"/>
      <c r="S17" s="11"/>
      <c r="T17" s="11"/>
      <c r="U17" s="11"/>
      <c r="V17" s="11"/>
      <c r="W17" s="11"/>
      <c r="X17" s="11"/>
      <c r="Y17" s="11"/>
      <c r="Z17" s="11"/>
    </row>
    <row r="18" spans="1:26" ht="38" customHeight="1" thickBot="1" x14ac:dyDescent="0.65">
      <c r="A18" s="11"/>
      <c r="B18" s="134" t="s">
        <v>235</v>
      </c>
      <c r="C18" s="132">
        <v>4</v>
      </c>
      <c r="D18" s="151">
        <f>COUNTIFS(PMR!$C$4:$C$53,"Opportunité",PMR!$O$4:$O$53,$C18,PMR!$P$4:$P$53,D$17)</f>
        <v>0</v>
      </c>
      <c r="E18" s="152">
        <f>COUNTIFS(PMR!$C$4:$C$53,"Opportunité",PMR!$O$4:$O$53,$C18,PMR!$P$4:$P$53,E$17)</f>
        <v>0</v>
      </c>
      <c r="F18" s="153">
        <f>COUNTIFS(PMR!$C$4:$C$53,"Opportunité",PMR!$O$4:$O$53,$C18,PMR!$P$4:$P$53,F$17)</f>
        <v>0</v>
      </c>
      <c r="G18" s="154">
        <f>COUNTIFS(PMR!$C$4:$C$53,"Opportunité",PMR!$O$4:$O$53,$C18,PMR!$P$4:$P$53,G$17)</f>
        <v>0</v>
      </c>
      <c r="H18" s="11"/>
      <c r="I18" s="132">
        <v>4</v>
      </c>
      <c r="J18" s="151">
        <f>COUNTIFS(PMR!$C$4:$C$53,"Opportunité",PMR!$X$4:$X$53,$I18,PMR!$Y$4:$Y$53,J$17)</f>
        <v>0</v>
      </c>
      <c r="K18" s="152">
        <f>COUNTIFS(PMR!$C$4:$C$53,"Opportunité",PMR!$X$4:$X$53,$I18,PMR!$Y$4:$Y$53,K$17)</f>
        <v>0</v>
      </c>
      <c r="L18" s="153">
        <f>COUNTIFS(PMR!$C$4:$C$53,"Opportunité",PMR!$X$4:$X$53,$I18,PMR!$Y$4:$Y$53,L$17)</f>
        <v>0</v>
      </c>
      <c r="M18" s="154">
        <f>COUNTIFS(PMR!$C$4:$C$53,"Opportunité",PMR!$X$4:$X$53,$I18,PMR!$Y$4:$Y$53,M$17)</f>
        <v>1</v>
      </c>
      <c r="N18" s="11"/>
      <c r="O18" s="11"/>
      <c r="P18" s="11"/>
      <c r="Q18" s="11"/>
      <c r="R18" s="11"/>
      <c r="S18" s="11"/>
      <c r="T18" s="11"/>
      <c r="U18" s="11"/>
      <c r="V18" s="11"/>
      <c r="W18" s="11"/>
      <c r="X18" s="11"/>
      <c r="Y18" s="11"/>
      <c r="Z18" s="11"/>
    </row>
    <row r="19" spans="1:26" ht="38" customHeight="1" thickBot="1" x14ac:dyDescent="0.65">
      <c r="A19" s="11"/>
      <c r="B19" s="134" t="s">
        <v>232</v>
      </c>
      <c r="C19" s="132">
        <v>3</v>
      </c>
      <c r="D19" s="155">
        <f>COUNTIFS(PMR!$C$4:$C$53,"Opportunité",PMR!$O$4:$O$53,$C19,PMR!$P$4:$P$53,D$17)</f>
        <v>0</v>
      </c>
      <c r="E19" s="156">
        <f>COUNTIFS(PMR!$C$4:$C$53,"Opportunité",PMR!$O$4:$O$53,$C19,PMR!$P$4:$P$53,E$17)</f>
        <v>0</v>
      </c>
      <c r="F19" s="156">
        <f>COUNTIFS(PMR!$C$4:$C$53,"Opportunité",PMR!$O$4:$O$53,$C19,PMR!$P$4:$P$53,F$17)</f>
        <v>1</v>
      </c>
      <c r="G19" s="157">
        <f>COUNTIFS(PMR!$C$4:$C$53,"Opportunité",PMR!$O$4:$O$53,$C19,PMR!$P$4:$P$53,G$17)</f>
        <v>0</v>
      </c>
      <c r="H19" s="11"/>
      <c r="I19" s="132">
        <v>3</v>
      </c>
      <c r="J19" s="155">
        <f>COUNTIFS(PMR!$C$4:$C$53,"Opportunité",PMR!$X$4:$X$53,$I19,PMR!$Y$4:$Y$53,J$17)</f>
        <v>0</v>
      </c>
      <c r="K19" s="156">
        <f>COUNTIFS(PMR!$C$4:$C$53,"Opportunité",PMR!$X$4:$X$53,$I19,PMR!$Y$4:$Y$53,K$17)</f>
        <v>0</v>
      </c>
      <c r="L19" s="156">
        <f>COUNTIFS(PMR!$C$4:$C$53,"Opportunité",PMR!$X$4:$X$53,$I19,PMR!$Y$4:$Y$53,L$17)</f>
        <v>0</v>
      </c>
      <c r="M19" s="157">
        <f>COUNTIFS(PMR!$C$4:$C$53,"Opportunité",PMR!$X$4:$X$53,$I19,PMR!$Y$4:$Y$53,M$17)</f>
        <v>0</v>
      </c>
      <c r="N19" s="11"/>
      <c r="O19" s="11"/>
      <c r="P19" s="11"/>
      <c r="Q19" s="11"/>
      <c r="R19" s="11"/>
      <c r="S19" s="11"/>
      <c r="T19" s="11"/>
      <c r="U19" s="11"/>
      <c r="V19" s="11"/>
      <c r="W19" s="11"/>
      <c r="X19" s="11"/>
      <c r="Y19" s="11"/>
      <c r="Z19" s="11"/>
    </row>
    <row r="20" spans="1:26" ht="38" customHeight="1" thickBot="1" x14ac:dyDescent="0.65">
      <c r="A20" s="11"/>
      <c r="B20" s="134" t="s">
        <v>229</v>
      </c>
      <c r="C20" s="132">
        <v>2</v>
      </c>
      <c r="D20" s="144">
        <f>COUNTIFS(PMR!$C$4:$C$53,"Opportunité",PMR!$O$4:$O$53,$C20,PMR!$P$4:$P$53,D$17)</f>
        <v>0</v>
      </c>
      <c r="E20" s="158">
        <f>COUNTIFS(PMR!$C$4:$C$53,"Opportunité",PMR!$O$4:$O$53,$C20,PMR!$P$4:$P$53,E$17)</f>
        <v>0</v>
      </c>
      <c r="F20" s="156">
        <f>COUNTIFS(PMR!$C$4:$C$53,"Opportunité",PMR!$O$4:$O$53,$C20,PMR!$P$4:$P$53,F$17)</f>
        <v>0</v>
      </c>
      <c r="G20" s="159">
        <f>COUNTIFS(PMR!$C$4:$C$53,"Opportunité",PMR!$O$4:$O$53,$C20,PMR!$P$4:$P$53,G$17)</f>
        <v>0</v>
      </c>
      <c r="H20" s="11"/>
      <c r="I20" s="132">
        <v>2</v>
      </c>
      <c r="J20" s="144">
        <f>COUNTIFS(PMR!$C$4:$C$53,"Opportunité",PMR!$X$4:$X$53,$I20,PMR!$Y$4:$Y$53,J$17)</f>
        <v>0</v>
      </c>
      <c r="K20" s="158">
        <f>COUNTIFS(PMR!$C$4:$C$53,"Opportunité",PMR!$X$4:$X$53,$I20,PMR!$Y$4:$Y$53,K$17)</f>
        <v>0</v>
      </c>
      <c r="L20" s="156">
        <f>COUNTIFS(PMR!$C$4:$C$53,"Opportunité",PMR!$X$4:$X$53,$I20,PMR!$Y$4:$Y$53,L$17)</f>
        <v>0</v>
      </c>
      <c r="M20" s="159">
        <f>COUNTIFS(PMR!$C$4:$C$53,"Opportunité",PMR!$X$4:$X$53,$I20,PMR!$Y$4:$Y$53,M$17)</f>
        <v>0</v>
      </c>
      <c r="N20" s="11"/>
      <c r="O20" s="11"/>
      <c r="P20" s="11"/>
      <c r="Q20" s="11"/>
      <c r="R20" s="11"/>
      <c r="S20" s="11"/>
      <c r="T20" s="11"/>
      <c r="U20" s="11"/>
      <c r="V20" s="11"/>
      <c r="W20" s="11"/>
      <c r="X20" s="11"/>
      <c r="Y20" s="11"/>
      <c r="Z20" s="11"/>
    </row>
    <row r="21" spans="1:26" ht="38" customHeight="1" x14ac:dyDescent="0.6">
      <c r="A21" s="11"/>
      <c r="B21" s="134" t="s">
        <v>226</v>
      </c>
      <c r="C21" s="132">
        <v>1</v>
      </c>
      <c r="D21" s="147">
        <f>COUNTIFS(PMR!$C$4:$C$53,"Opportunité",PMR!$O$4:$O$53,$C21,PMR!$P$4:$P$53,D$17)</f>
        <v>0</v>
      </c>
      <c r="E21" s="148">
        <f>COUNTIFS(PMR!$C$4:$C$53,"Opportunité",PMR!$O$4:$O$53,$C21,PMR!$P$4:$P$53,E$17)</f>
        <v>0</v>
      </c>
      <c r="F21" s="160">
        <f>COUNTIFS(PMR!$C$4:$C$53,"Opportunité",PMR!$O$4:$O$53,$C21,PMR!$P$4:$P$53,F$17)</f>
        <v>0</v>
      </c>
      <c r="G21" s="161">
        <f>COUNTIFS(PMR!$C$4:$C$53,"Opportunité",PMR!$O$4:$O$53,$C21,PMR!$P$4:$P$53,G$17)</f>
        <v>0</v>
      </c>
      <c r="H21" s="11"/>
      <c r="I21" s="132">
        <v>1</v>
      </c>
      <c r="J21" s="147">
        <f>COUNTIFS(PMR!$C$4:$C$53,"Opportunité",PMR!$X$4:$X$53,$I21,PMR!$Y$4:$Y$53,J$17)</f>
        <v>0</v>
      </c>
      <c r="K21" s="148">
        <f>COUNTIFS(PMR!$C$4:$C$53,"Opportunité",PMR!$X$4:$X$53,$I21,PMR!$Y$4:$Y$53,K$17)</f>
        <v>0</v>
      </c>
      <c r="L21" s="160">
        <f>COUNTIFS(PMR!$C$4:$C$53,"Opportunité",PMR!$X$4:$X$53,$I21,PMR!$Y$4:$Y$53,L$17)</f>
        <v>0</v>
      </c>
      <c r="M21" s="161">
        <f>COUNTIFS(PMR!$C$4:$C$53,"Opportunité",PMR!$X$4:$X$53,$I21,PMR!$Y$4:$Y$53,M$17)</f>
        <v>0</v>
      </c>
      <c r="N21" s="11"/>
      <c r="O21" s="11"/>
      <c r="P21" s="11"/>
      <c r="Q21" s="11"/>
      <c r="R21" s="11"/>
      <c r="S21" s="11"/>
      <c r="T21" s="11"/>
      <c r="U21" s="11"/>
      <c r="V21" s="11"/>
      <c r="W21" s="11"/>
      <c r="X21" s="11"/>
      <c r="Y21" s="11"/>
      <c r="Z21" s="11"/>
    </row>
    <row r="22" spans="1:26" ht="22" customHeight="1" x14ac:dyDescent="0.6">
      <c r="A22" s="11"/>
      <c r="B22" s="11"/>
      <c r="C22" s="11"/>
      <c r="D22" s="135" t="s">
        <v>6</v>
      </c>
      <c r="E22" s="135" t="s">
        <v>58</v>
      </c>
      <c r="F22" s="135" t="s">
        <v>215</v>
      </c>
      <c r="G22" s="135" t="s">
        <v>216</v>
      </c>
      <c r="H22" s="11"/>
      <c r="I22" s="11"/>
      <c r="J22" s="135" t="s">
        <v>6</v>
      </c>
      <c r="K22" s="135" t="s">
        <v>58</v>
      </c>
      <c r="L22" s="135" t="s">
        <v>215</v>
      </c>
      <c r="M22" s="135" t="s">
        <v>216</v>
      </c>
      <c r="N22" s="11"/>
      <c r="O22" s="11"/>
      <c r="P22" s="11"/>
      <c r="Q22" s="11"/>
      <c r="R22" s="11"/>
      <c r="S22" s="11"/>
      <c r="T22" s="11"/>
      <c r="U22" s="11"/>
      <c r="V22" s="11"/>
      <c r="W22" s="11"/>
      <c r="X22" s="11"/>
      <c r="Y22" s="11"/>
      <c r="Z22" s="11"/>
    </row>
    <row r="23" spans="1:26" ht="12" customHeight="1" x14ac:dyDescent="0.6">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24" customHeight="1" thickBot="1" x14ac:dyDescent="0.65">
      <c r="A24" s="231" t="s">
        <v>265</v>
      </c>
      <c r="B24" s="212"/>
      <c r="C24" s="212"/>
      <c r="D24" s="212"/>
      <c r="E24" s="212"/>
      <c r="F24" s="212"/>
      <c r="G24" s="212"/>
      <c r="H24" s="212"/>
      <c r="I24" s="212"/>
      <c r="J24" s="212"/>
      <c r="K24" s="212"/>
      <c r="L24" s="212"/>
      <c r="M24" s="212"/>
      <c r="N24" s="212"/>
      <c r="O24" s="11"/>
      <c r="P24" s="11"/>
      <c r="Q24" s="11"/>
      <c r="R24" s="11"/>
      <c r="S24" s="11"/>
      <c r="T24" s="11"/>
      <c r="U24" s="11"/>
      <c r="V24" s="11"/>
      <c r="W24" s="11"/>
      <c r="X24" s="11"/>
      <c r="Y24" s="11"/>
      <c r="Z24" s="11"/>
    </row>
    <row r="25" spans="1:26" ht="22" customHeight="1" thickTop="1" x14ac:dyDescent="0.6">
      <c r="A25" s="11"/>
      <c r="B25" s="162" t="s">
        <v>266</v>
      </c>
      <c r="C25" s="11"/>
      <c r="D25" s="163" t="s">
        <v>6</v>
      </c>
      <c r="E25" s="164" t="s">
        <v>58</v>
      </c>
      <c r="F25" s="166" t="s">
        <v>62</v>
      </c>
      <c r="G25" s="168" t="s">
        <v>66</v>
      </c>
      <c r="H25" s="11"/>
      <c r="I25" s="232" t="s">
        <v>268</v>
      </c>
      <c r="J25" s="233"/>
      <c r="K25" s="233"/>
      <c r="L25" s="233"/>
      <c r="M25" s="233"/>
      <c r="N25" s="11"/>
      <c r="O25" s="11"/>
      <c r="P25" s="11"/>
      <c r="Q25" s="11"/>
      <c r="R25" s="11"/>
      <c r="S25" s="11"/>
      <c r="T25" s="11"/>
      <c r="U25" s="11"/>
      <c r="V25" s="11"/>
      <c r="W25" s="11"/>
      <c r="X25" s="11"/>
      <c r="Y25" s="11"/>
      <c r="Z25" s="11"/>
    </row>
    <row r="26" spans="1:26" ht="22" customHeight="1" x14ac:dyDescent="0.6">
      <c r="A26" s="11"/>
      <c r="B26" s="162" t="s">
        <v>267</v>
      </c>
      <c r="C26" s="11"/>
      <c r="D26" s="163" t="s">
        <v>214</v>
      </c>
      <c r="E26" s="165" t="s">
        <v>7</v>
      </c>
      <c r="F26" s="167" t="s">
        <v>215</v>
      </c>
      <c r="G26" s="169" t="s">
        <v>216</v>
      </c>
      <c r="H26" s="11"/>
      <c r="I26" s="234" t="s">
        <v>269</v>
      </c>
      <c r="J26" s="235"/>
      <c r="K26" s="235"/>
      <c r="L26" s="235"/>
      <c r="M26" s="235"/>
      <c r="N26" s="11"/>
      <c r="O26" s="11"/>
      <c r="P26" s="11"/>
      <c r="Q26" s="11"/>
      <c r="R26" s="11"/>
      <c r="S26" s="11"/>
      <c r="T26" s="11"/>
      <c r="U26" s="11"/>
      <c r="V26" s="11"/>
      <c r="W26" s="11"/>
      <c r="X26" s="11"/>
      <c r="Y26" s="11"/>
      <c r="Z26" s="11"/>
    </row>
    <row r="27" spans="1:26" ht="14" customHeight="1" x14ac:dyDescent="0.6">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22" customHeight="1" x14ac:dyDescent="0.6">
      <c r="A28" s="2"/>
      <c r="B28" s="2"/>
      <c r="C28" s="2"/>
      <c r="D28" s="2"/>
      <c r="E28" s="2"/>
      <c r="F28" s="2"/>
      <c r="G28" s="2"/>
      <c r="H28" s="2"/>
      <c r="I28" s="2"/>
      <c r="J28" s="2"/>
      <c r="K28" s="2"/>
      <c r="L28" s="2"/>
      <c r="M28" s="2"/>
      <c r="N28" s="2"/>
      <c r="O28" s="11"/>
      <c r="P28" s="11"/>
      <c r="Q28" s="11"/>
      <c r="R28" s="11"/>
      <c r="S28" s="11"/>
      <c r="T28" s="11"/>
      <c r="U28" s="11"/>
      <c r="V28" s="11"/>
      <c r="W28" s="11"/>
      <c r="X28" s="11"/>
      <c r="Y28" s="11"/>
      <c r="Z28" s="11"/>
    </row>
    <row r="29" spans="1:26" ht="15" customHeight="1" x14ac:dyDescent="0.6">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5" customHeight="1" x14ac:dyDescent="0.6">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5" customHeight="1" x14ac:dyDescent="0.6">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 customHeight="1" x14ac:dyDescent="0.6">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5" customHeight="1" x14ac:dyDescent="0.6">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5" customHeight="1" x14ac:dyDescent="0.6">
      <c r="A34" s="210" t="s">
        <v>328</v>
      </c>
      <c r="B34" s="210"/>
      <c r="C34" s="210"/>
      <c r="D34" s="210"/>
      <c r="E34" s="210"/>
      <c r="F34" s="210"/>
      <c r="G34" s="210"/>
      <c r="H34" s="210"/>
      <c r="I34" s="210"/>
      <c r="J34" s="210"/>
      <c r="K34" s="210"/>
      <c r="L34" s="210"/>
      <c r="M34" s="210"/>
      <c r="N34" s="210"/>
      <c r="O34" s="11"/>
      <c r="P34" s="11"/>
      <c r="Q34" s="11"/>
      <c r="R34" s="11"/>
      <c r="S34" s="11"/>
      <c r="T34" s="11"/>
      <c r="U34" s="11"/>
      <c r="V34" s="11"/>
      <c r="W34" s="11"/>
      <c r="X34" s="11"/>
      <c r="Y34" s="11"/>
      <c r="Z34" s="11"/>
    </row>
    <row r="35" spans="1:26" ht="15" customHeight="1" x14ac:dyDescent="0.6">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5" customHeight="1" x14ac:dyDescent="0.6">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5" customHeight="1" x14ac:dyDescent="0.6">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5" customHeight="1" x14ac:dyDescent="0.6">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5" customHeight="1" x14ac:dyDescent="0.6">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5" customHeight="1" x14ac:dyDescent="0.6">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5" customHeight="1" x14ac:dyDescent="0.6">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sheetData>
  <mergeCells count="15">
    <mergeCell ref="A24:N24"/>
    <mergeCell ref="I25:M25"/>
    <mergeCell ref="I26:M26"/>
    <mergeCell ref="A34:N34"/>
    <mergeCell ref="A1:C1"/>
    <mergeCell ref="D1:N1"/>
    <mergeCell ref="D6:G6"/>
    <mergeCell ref="J6:M6"/>
    <mergeCell ref="C15:G15"/>
    <mergeCell ref="I15:M15"/>
    <mergeCell ref="D16:G16"/>
    <mergeCell ref="J16:M16"/>
    <mergeCell ref="A3:N3"/>
    <mergeCell ref="C5:G5"/>
    <mergeCell ref="I5:M5"/>
  </mergeCells>
  <pageMargins left="0.39370078740157483" right="0.39370078740157483" top="0.98425196850393704" bottom="0.59055118110236227" header="0.51181102362204722" footer="0.31496062992125984"/>
  <pageSetup paperSize="9"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D500"/>
    <pageSetUpPr fitToPage="1"/>
  </sheetPr>
  <dimension ref="A1:Z33"/>
  <sheetViews>
    <sheetView showGridLines="0" topLeftCell="A26" zoomScaleNormal="100" workbookViewId="0">
      <selection activeCell="B36" sqref="B36"/>
    </sheetView>
  </sheetViews>
  <sheetFormatPr baseColWidth="10" defaultColWidth="11.453125" defaultRowHeight="18.5" x14ac:dyDescent="0.45"/>
  <cols>
    <col min="1" max="1" width="3.26953125" style="11" customWidth="1"/>
    <col min="2" max="2" width="27.26953125" style="11" customWidth="1"/>
    <col min="3" max="3" width="25.453125" style="11" customWidth="1"/>
    <col min="4" max="4" width="65.54296875" style="11" customWidth="1"/>
    <col min="5" max="5" width="62.26953125" style="11" customWidth="1"/>
    <col min="6" max="6" width="12.7265625" style="11" customWidth="1"/>
    <col min="7" max="10" width="11.26953125" style="11" customWidth="1"/>
    <col min="11" max="13" width="7.26953125" style="11" customWidth="1"/>
    <col min="14" max="26" width="11.453125" style="11"/>
    <col min="27" max="16384" width="11.453125" style="3"/>
  </cols>
  <sheetData>
    <row r="1" spans="1:13" ht="46" customHeight="1" x14ac:dyDescent="0.45">
      <c r="A1" s="221"/>
      <c r="B1" s="222"/>
      <c r="C1" s="222"/>
      <c r="D1" s="208" t="s">
        <v>313</v>
      </c>
      <c r="E1" s="209"/>
      <c r="F1" s="209"/>
      <c r="G1" s="209"/>
      <c r="H1" s="209"/>
      <c r="I1" s="209"/>
      <c r="J1" s="209"/>
      <c r="K1" s="209"/>
      <c r="L1" s="209"/>
      <c r="M1" s="209"/>
    </row>
    <row r="2" spans="1:13" ht="6" customHeight="1" x14ac:dyDescent="0.45">
      <c r="A2" s="205"/>
      <c r="B2" s="205"/>
      <c r="C2" s="205"/>
      <c r="D2" s="205"/>
      <c r="E2" s="205"/>
      <c r="F2" s="205"/>
      <c r="G2" s="205"/>
      <c r="H2" s="205"/>
      <c r="I2" s="205"/>
      <c r="J2" s="205"/>
      <c r="K2" s="205"/>
      <c r="L2" s="205"/>
      <c r="M2" s="205"/>
    </row>
    <row r="3" spans="1:13" ht="12" customHeight="1" x14ac:dyDescent="0.45"/>
    <row r="4" spans="1:13" ht="26" customHeight="1" thickBot="1" x14ac:dyDescent="0.5">
      <c r="A4" s="216" t="s">
        <v>221</v>
      </c>
      <c r="B4" s="216"/>
      <c r="C4" s="216"/>
      <c r="D4" s="216"/>
      <c r="E4" s="216"/>
      <c r="F4" s="216"/>
      <c r="G4" s="216"/>
      <c r="H4" s="216"/>
      <c r="I4" s="216"/>
      <c r="J4" s="216"/>
      <c r="K4" s="216"/>
      <c r="L4" s="216"/>
      <c r="M4" s="216"/>
    </row>
    <row r="5" spans="1:13" ht="42" customHeight="1" thickTop="1" x14ac:dyDescent="0.45">
      <c r="B5" s="239" t="s">
        <v>222</v>
      </c>
      <c r="C5" s="239"/>
      <c r="D5" s="239"/>
      <c r="E5" s="239"/>
      <c r="F5" s="239"/>
      <c r="G5" s="239"/>
      <c r="H5" s="239"/>
      <c r="I5" s="239"/>
      <c r="J5" s="239"/>
      <c r="K5" s="239"/>
      <c r="L5" s="239"/>
      <c r="M5" s="239"/>
    </row>
    <row r="6" spans="1:13" x14ac:dyDescent="0.45">
      <c r="B6" s="12" t="s">
        <v>52</v>
      </c>
      <c r="C6" s="12" t="s">
        <v>223</v>
      </c>
      <c r="D6" s="12" t="s">
        <v>224</v>
      </c>
      <c r="E6" s="12" t="s">
        <v>225</v>
      </c>
    </row>
    <row r="7" spans="1:13" ht="14.5" customHeight="1" x14ac:dyDescent="0.45">
      <c r="B7" s="120">
        <v>1</v>
      </c>
      <c r="C7" s="121" t="s">
        <v>226</v>
      </c>
      <c r="D7" s="115" t="s">
        <v>227</v>
      </c>
      <c r="E7" s="116" t="s">
        <v>228</v>
      </c>
    </row>
    <row r="8" spans="1:13" x14ac:dyDescent="0.45">
      <c r="B8" s="122">
        <v>2</v>
      </c>
      <c r="C8" s="123" t="s">
        <v>229</v>
      </c>
      <c r="D8" s="17" t="s">
        <v>230</v>
      </c>
      <c r="E8" s="18" t="s">
        <v>231</v>
      </c>
    </row>
    <row r="9" spans="1:13" x14ac:dyDescent="0.45">
      <c r="B9" s="124">
        <v>3</v>
      </c>
      <c r="C9" s="125" t="s">
        <v>232</v>
      </c>
      <c r="D9" s="21" t="s">
        <v>233</v>
      </c>
      <c r="E9" s="22" t="s">
        <v>234</v>
      </c>
    </row>
    <row r="10" spans="1:13" x14ac:dyDescent="0.45">
      <c r="B10" s="126">
        <v>4</v>
      </c>
      <c r="C10" s="127" t="s">
        <v>235</v>
      </c>
      <c r="D10" s="17" t="s">
        <v>236</v>
      </c>
      <c r="E10" s="18" t="s">
        <v>237</v>
      </c>
    </row>
    <row r="11" spans="1:13" ht="12" customHeight="1" x14ac:dyDescent="0.45"/>
    <row r="12" spans="1:13" ht="26" customHeight="1" thickBot="1" x14ac:dyDescent="0.5">
      <c r="A12" s="216" t="s">
        <v>238</v>
      </c>
      <c r="B12" s="216"/>
      <c r="C12" s="216"/>
      <c r="D12" s="216"/>
      <c r="E12" s="216"/>
      <c r="F12" s="216"/>
      <c r="G12" s="216"/>
      <c r="H12" s="216"/>
      <c r="I12" s="216"/>
      <c r="J12" s="216"/>
      <c r="K12" s="216"/>
      <c r="L12" s="216"/>
      <c r="M12" s="216"/>
    </row>
    <row r="13" spans="1:13" ht="42" customHeight="1" thickTop="1" x14ac:dyDescent="0.45">
      <c r="B13" s="239" t="s">
        <v>239</v>
      </c>
      <c r="C13" s="239"/>
      <c r="D13" s="239"/>
      <c r="E13" s="239"/>
      <c r="F13" s="239"/>
      <c r="G13" s="239"/>
      <c r="H13" s="239"/>
      <c r="I13" s="239"/>
      <c r="J13" s="239"/>
      <c r="K13" s="239"/>
      <c r="L13" s="239"/>
      <c r="M13" s="239"/>
    </row>
    <row r="14" spans="1:13" x14ac:dyDescent="0.45">
      <c r="B14" s="12" t="s">
        <v>52</v>
      </c>
      <c r="C14" s="12" t="s">
        <v>223</v>
      </c>
      <c r="D14" s="12" t="s">
        <v>224</v>
      </c>
      <c r="E14" s="12" t="s">
        <v>240</v>
      </c>
    </row>
    <row r="15" spans="1:13" x14ac:dyDescent="0.45">
      <c r="B15" s="120">
        <v>1</v>
      </c>
      <c r="C15" s="121" t="s">
        <v>241</v>
      </c>
      <c r="D15" s="115" t="s">
        <v>242</v>
      </c>
      <c r="E15" s="116" t="s">
        <v>243</v>
      </c>
    </row>
    <row r="16" spans="1:13" x14ac:dyDescent="0.45">
      <c r="B16" s="122">
        <v>2</v>
      </c>
      <c r="C16" s="123" t="s">
        <v>58</v>
      </c>
      <c r="D16" s="17" t="s">
        <v>244</v>
      </c>
      <c r="E16" s="18" t="s">
        <v>245</v>
      </c>
    </row>
    <row r="17" spans="1:13" x14ac:dyDescent="0.45">
      <c r="B17" s="124">
        <v>3</v>
      </c>
      <c r="C17" s="125" t="s">
        <v>216</v>
      </c>
      <c r="D17" s="21" t="s">
        <v>246</v>
      </c>
      <c r="E17" s="22" t="s">
        <v>247</v>
      </c>
    </row>
    <row r="18" spans="1:13" x14ac:dyDescent="0.45">
      <c r="B18" s="126">
        <v>4</v>
      </c>
      <c r="C18" s="127" t="s">
        <v>66</v>
      </c>
      <c r="D18" s="17" t="s">
        <v>248</v>
      </c>
      <c r="E18" s="18" t="s">
        <v>249</v>
      </c>
    </row>
    <row r="19" spans="1:13" ht="12" customHeight="1" x14ac:dyDescent="0.45"/>
    <row r="20" spans="1:13" ht="26" customHeight="1" thickBot="1" x14ac:dyDescent="0.5">
      <c r="A20" s="216" t="s">
        <v>250</v>
      </c>
      <c r="B20" s="216"/>
      <c r="C20" s="216"/>
      <c r="D20" s="216"/>
      <c r="E20" s="216"/>
      <c r="F20" s="216"/>
      <c r="G20" s="216"/>
      <c r="H20" s="216"/>
      <c r="I20" s="216"/>
      <c r="J20" s="216"/>
      <c r="K20" s="216"/>
      <c r="L20" s="216"/>
      <c r="M20" s="216"/>
    </row>
    <row r="21" spans="1:13" ht="22" customHeight="1" thickTop="1" thickBot="1" x14ac:dyDescent="0.5">
      <c r="B21" s="240" t="s">
        <v>305</v>
      </c>
      <c r="C21" s="240"/>
      <c r="D21" s="240"/>
      <c r="E21" s="240"/>
      <c r="F21" s="204" t="s">
        <v>261</v>
      </c>
      <c r="G21" s="136">
        <v>1</v>
      </c>
      <c r="H21" s="201">
        <v>2</v>
      </c>
      <c r="I21" s="201">
        <v>3</v>
      </c>
      <c r="J21" s="201">
        <v>4</v>
      </c>
      <c r="K21"/>
      <c r="L21"/>
    </row>
    <row r="22" spans="1:13" ht="26" customHeight="1" thickBot="1" x14ac:dyDescent="0.5">
      <c r="B22" s="241" t="s">
        <v>306</v>
      </c>
      <c r="C22" s="241"/>
      <c r="D22" s="241"/>
      <c r="E22" s="241"/>
      <c r="F22" s="201">
        <v>3</v>
      </c>
      <c r="G22" s="200">
        <f t="shared" ref="G22" si="0">$F22*G$21</f>
        <v>3</v>
      </c>
      <c r="H22" s="202">
        <f>$F22*H$21</f>
        <v>6</v>
      </c>
      <c r="I22" s="202">
        <f>$F22*I$21</f>
        <v>9</v>
      </c>
      <c r="J22" s="203">
        <f>$F22*J$21</f>
        <v>12</v>
      </c>
      <c r="K22"/>
      <c r="L22"/>
    </row>
    <row r="23" spans="1:13" ht="12" customHeight="1" x14ac:dyDescent="0.45"/>
    <row r="24" spans="1:13" ht="26" customHeight="1" thickBot="1" x14ac:dyDescent="0.5">
      <c r="A24" s="216" t="s">
        <v>251</v>
      </c>
      <c r="B24" s="216"/>
      <c r="C24" s="216"/>
      <c r="D24" s="216"/>
      <c r="E24" s="216"/>
      <c r="F24" s="216"/>
      <c r="G24" s="216"/>
      <c r="H24" s="216"/>
      <c r="I24" s="216"/>
      <c r="J24" s="216"/>
      <c r="K24" s="216"/>
      <c r="L24" s="216"/>
      <c r="M24" s="216"/>
    </row>
    <row r="25" spans="1:13" ht="24" customHeight="1" thickTop="1" x14ac:dyDescent="0.45">
      <c r="B25" s="12" t="s">
        <v>217</v>
      </c>
      <c r="C25" s="12" t="s">
        <v>53</v>
      </c>
      <c r="D25" s="12" t="s">
        <v>10</v>
      </c>
      <c r="E25" s="12" t="s">
        <v>219</v>
      </c>
    </row>
    <row r="26" spans="1:13" x14ac:dyDescent="0.45">
      <c r="B26" s="26" t="s">
        <v>6</v>
      </c>
      <c r="C26" s="117" t="s">
        <v>55</v>
      </c>
      <c r="D26" s="115" t="s">
        <v>252</v>
      </c>
      <c r="E26" s="128" t="s">
        <v>214</v>
      </c>
    </row>
    <row r="27" spans="1:13" x14ac:dyDescent="0.45">
      <c r="B27" s="27" t="s">
        <v>58</v>
      </c>
      <c r="C27" s="118" t="s">
        <v>59</v>
      </c>
      <c r="D27" s="17" t="s">
        <v>253</v>
      </c>
      <c r="E27" s="129" t="s">
        <v>7</v>
      </c>
    </row>
    <row r="28" spans="1:13" x14ac:dyDescent="0.45">
      <c r="B28" s="28" t="s">
        <v>62</v>
      </c>
      <c r="C28" s="119" t="s">
        <v>63</v>
      </c>
      <c r="D28" s="21" t="s">
        <v>254</v>
      </c>
      <c r="E28" s="130" t="s">
        <v>215</v>
      </c>
    </row>
    <row r="29" spans="1:13" x14ac:dyDescent="0.45">
      <c r="B29" s="29" t="s">
        <v>66</v>
      </c>
      <c r="C29" s="118" t="s">
        <v>67</v>
      </c>
      <c r="D29" s="17" t="s">
        <v>255</v>
      </c>
      <c r="E29" s="131" t="s">
        <v>216</v>
      </c>
    </row>
    <row r="30" spans="1:13" ht="12" customHeight="1" x14ac:dyDescent="0.45"/>
    <row r="31" spans="1:13" ht="32" customHeight="1" x14ac:dyDescent="0.45">
      <c r="B31" s="239" t="s">
        <v>256</v>
      </c>
      <c r="C31" s="239"/>
      <c r="D31" s="239"/>
      <c r="E31" s="239"/>
      <c r="F31" s="239"/>
      <c r="G31" s="239"/>
      <c r="H31" s="239"/>
      <c r="I31" s="239"/>
      <c r="J31" s="239"/>
      <c r="K31" s="239"/>
      <c r="L31" s="239"/>
      <c r="M31" s="239"/>
    </row>
    <row r="32" spans="1:13" ht="12" customHeight="1" x14ac:dyDescent="0.45"/>
    <row r="33" spans="1:13" ht="22" customHeight="1" x14ac:dyDescent="0.45">
      <c r="A33" s="210" t="s">
        <v>329</v>
      </c>
      <c r="B33" s="210"/>
      <c r="C33" s="210"/>
      <c r="D33" s="210"/>
      <c r="E33" s="210"/>
      <c r="F33" s="210"/>
      <c r="G33" s="210"/>
      <c r="H33" s="210"/>
      <c r="I33" s="210"/>
      <c r="J33" s="210"/>
      <c r="K33" s="210"/>
      <c r="L33" s="210"/>
      <c r="M33" s="210"/>
    </row>
  </sheetData>
  <mergeCells count="12">
    <mergeCell ref="A1:C1"/>
    <mergeCell ref="D1:M1"/>
    <mergeCell ref="B22:E22"/>
    <mergeCell ref="B31:M31"/>
    <mergeCell ref="A33:M33"/>
    <mergeCell ref="B21:E21"/>
    <mergeCell ref="A4:M4"/>
    <mergeCell ref="A12:M12"/>
    <mergeCell ref="A20:M20"/>
    <mergeCell ref="A24:M24"/>
    <mergeCell ref="B5:M5"/>
    <mergeCell ref="B13:M13"/>
  </mergeCells>
  <phoneticPr fontId="2" type="noConversion"/>
  <conditionalFormatting sqref="G22:J22">
    <cfRule type="cellIs" dxfId="3" priority="1" operator="between">
      <formula>10</formula>
      <formula>16</formula>
    </cfRule>
    <cfRule type="cellIs" dxfId="2" priority="2" operator="between">
      <formula>6</formula>
      <formula>9</formula>
    </cfRule>
    <cfRule type="cellIs" dxfId="1" priority="3" operator="between">
      <formula>3</formula>
      <formula>5</formula>
    </cfRule>
    <cfRule type="cellIs" dxfId="0" priority="4" operator="between">
      <formula>1</formula>
      <formula>2</formula>
    </cfRule>
  </conditionalFormatting>
  <pageMargins left="0.39370078740157483" right="0.39370078740157483" top="0.98425196850393704" bottom="0.59055118110236227" header="0.51181102362204722" footer="0.31496062992125984"/>
  <pageSetup paperSize="9" scale="53"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7E6E6"/>
    <pageSetUpPr fitToPage="1"/>
  </sheetPr>
  <dimension ref="A1:Z23"/>
  <sheetViews>
    <sheetView showGridLines="0" topLeftCell="D1" workbookViewId="0">
      <selection activeCell="G10" sqref="G10"/>
    </sheetView>
  </sheetViews>
  <sheetFormatPr baseColWidth="10" defaultColWidth="11.453125" defaultRowHeight="14.5" x14ac:dyDescent="0.35"/>
  <cols>
    <col min="1" max="7" width="27.26953125" style="11" customWidth="1"/>
    <col min="8" max="8" width="60" style="11" customWidth="1"/>
    <col min="9" max="11" width="23.6328125" style="11" customWidth="1"/>
    <col min="12" max="12" width="4.36328125" style="11" customWidth="1"/>
    <col min="13" max="14" width="20" style="11" customWidth="1"/>
    <col min="15" max="15" width="21.81640625" style="11" customWidth="1"/>
    <col min="16" max="26" width="11.453125" style="11"/>
    <col min="27" max="16384" width="11.453125" style="1"/>
  </cols>
  <sheetData>
    <row r="1" spans="1:15" ht="46" customHeight="1" x14ac:dyDescent="0.35">
      <c r="A1" s="206"/>
      <c r="B1" s="207"/>
      <c r="C1" s="207"/>
      <c r="D1" s="208" t="s">
        <v>314</v>
      </c>
      <c r="E1" s="209"/>
      <c r="F1" s="209"/>
      <c r="G1" s="209"/>
      <c r="H1" s="209"/>
      <c r="I1" s="209"/>
      <c r="J1" s="209"/>
      <c r="K1" s="209"/>
      <c r="L1" s="209"/>
      <c r="M1" s="209"/>
      <c r="N1" s="209"/>
      <c r="O1" s="209"/>
    </row>
    <row r="2" spans="1:15" ht="5" customHeight="1" x14ac:dyDescent="0.35">
      <c r="A2" s="41"/>
      <c r="B2" s="41"/>
      <c r="C2" s="41"/>
      <c r="D2" s="41"/>
      <c r="E2" s="41"/>
      <c r="F2" s="41"/>
      <c r="G2" s="41"/>
      <c r="H2" s="41"/>
      <c r="I2" s="41"/>
      <c r="J2" s="41"/>
      <c r="K2" s="41"/>
      <c r="L2" s="41"/>
      <c r="M2" s="41"/>
      <c r="N2" s="41"/>
      <c r="O2" s="41"/>
    </row>
    <row r="3" spans="1:15" ht="36" customHeight="1" x14ac:dyDescent="0.35">
      <c r="A3" s="42" t="s">
        <v>28</v>
      </c>
      <c r="B3" s="42" t="s">
        <v>8</v>
      </c>
      <c r="C3" s="42" t="s">
        <v>112</v>
      </c>
      <c r="D3" s="42" t="s">
        <v>114</v>
      </c>
      <c r="E3" s="42" t="s">
        <v>1</v>
      </c>
      <c r="F3" s="42" t="s">
        <v>9</v>
      </c>
      <c r="G3" s="42" t="s">
        <v>3</v>
      </c>
      <c r="H3" s="42" t="s">
        <v>150</v>
      </c>
      <c r="I3" s="42" t="s">
        <v>4</v>
      </c>
      <c r="J3" s="42" t="s">
        <v>163</v>
      </c>
      <c r="K3" s="42" t="s">
        <v>164</v>
      </c>
      <c r="L3" s="42"/>
      <c r="M3" s="42" t="s">
        <v>165</v>
      </c>
      <c r="N3" s="42" t="s">
        <v>52</v>
      </c>
      <c r="O3" s="42" t="s">
        <v>213</v>
      </c>
    </row>
    <row r="4" spans="1:15" x14ac:dyDescent="0.35">
      <c r="A4" s="43" t="s">
        <v>107</v>
      </c>
      <c r="B4" s="44" t="s">
        <v>11</v>
      </c>
      <c r="C4" s="44" t="s">
        <v>14</v>
      </c>
      <c r="D4" s="44" t="s">
        <v>115</v>
      </c>
      <c r="E4" s="44" t="s">
        <v>21</v>
      </c>
      <c r="F4" s="44" t="s">
        <v>12</v>
      </c>
      <c r="G4" s="44" t="s">
        <v>143</v>
      </c>
      <c r="H4" s="14" t="s">
        <v>151</v>
      </c>
      <c r="I4" s="44" t="s">
        <v>160</v>
      </c>
      <c r="J4" s="44" t="s">
        <v>13</v>
      </c>
      <c r="K4" s="55">
        <v>3</v>
      </c>
      <c r="L4" s="45"/>
      <c r="M4" s="61">
        <v>1</v>
      </c>
      <c r="N4" s="61" t="s">
        <v>6</v>
      </c>
      <c r="O4" s="107" t="s">
        <v>214</v>
      </c>
    </row>
    <row r="5" spans="1:15" x14ac:dyDescent="0.35">
      <c r="A5" s="52" t="s">
        <v>108</v>
      </c>
      <c r="B5" s="53" t="s">
        <v>22</v>
      </c>
      <c r="C5" s="53" t="s">
        <v>19</v>
      </c>
      <c r="D5" s="53" t="s">
        <v>116</v>
      </c>
      <c r="E5" s="53" t="s">
        <v>15</v>
      </c>
      <c r="F5" s="53" t="s">
        <v>24</v>
      </c>
      <c r="G5" s="53" t="s">
        <v>16</v>
      </c>
      <c r="H5" s="21" t="s">
        <v>152</v>
      </c>
      <c r="I5" s="53" t="s">
        <v>20</v>
      </c>
      <c r="J5" s="53" t="s">
        <v>18</v>
      </c>
      <c r="K5" s="56">
        <v>6</v>
      </c>
      <c r="L5" s="54"/>
      <c r="M5" s="59">
        <v>3</v>
      </c>
      <c r="N5" s="59" t="s">
        <v>58</v>
      </c>
      <c r="O5" s="109" t="s">
        <v>7</v>
      </c>
    </row>
    <row r="6" spans="1:15" x14ac:dyDescent="0.35">
      <c r="A6" s="46" t="s">
        <v>109</v>
      </c>
      <c r="B6" s="47"/>
      <c r="C6" s="47" t="s">
        <v>113</v>
      </c>
      <c r="D6" s="47" t="s">
        <v>117</v>
      </c>
      <c r="E6" s="47" t="s">
        <v>125</v>
      </c>
      <c r="F6" s="47" t="s">
        <v>17</v>
      </c>
      <c r="G6" s="47" t="s">
        <v>144</v>
      </c>
      <c r="H6" s="17" t="s">
        <v>153</v>
      </c>
      <c r="I6" s="47" t="s">
        <v>161</v>
      </c>
      <c r="J6" s="47"/>
      <c r="K6" s="57">
        <v>12</v>
      </c>
      <c r="L6" s="48"/>
      <c r="M6" s="58">
        <v>6</v>
      </c>
      <c r="N6" s="58" t="s">
        <v>62</v>
      </c>
      <c r="O6" s="108" t="s">
        <v>215</v>
      </c>
    </row>
    <row r="7" spans="1:15" ht="29" x14ac:dyDescent="0.35">
      <c r="A7" s="52" t="s">
        <v>110</v>
      </c>
      <c r="B7" s="53"/>
      <c r="C7" s="53"/>
      <c r="D7" s="53" t="s">
        <v>118</v>
      </c>
      <c r="E7" s="53" t="s">
        <v>25</v>
      </c>
      <c r="F7" s="53" t="s">
        <v>125</v>
      </c>
      <c r="G7" s="53" t="s">
        <v>145</v>
      </c>
      <c r="H7" s="21" t="s">
        <v>154</v>
      </c>
      <c r="I7" s="53" t="s">
        <v>23</v>
      </c>
      <c r="J7" s="53"/>
      <c r="K7" s="56">
        <v>24</v>
      </c>
      <c r="L7" s="54"/>
      <c r="M7" s="59">
        <v>10</v>
      </c>
      <c r="N7" s="59" t="s">
        <v>66</v>
      </c>
      <c r="O7" s="110" t="s">
        <v>216</v>
      </c>
    </row>
    <row r="8" spans="1:15" ht="29" x14ac:dyDescent="0.35">
      <c r="A8" s="46" t="s">
        <v>111</v>
      </c>
      <c r="B8" s="47"/>
      <c r="C8" s="47"/>
      <c r="D8" s="47" t="s">
        <v>119</v>
      </c>
      <c r="E8" s="47" t="s">
        <v>126</v>
      </c>
      <c r="F8" s="47" t="s">
        <v>132</v>
      </c>
      <c r="G8" s="47" t="s">
        <v>146</v>
      </c>
      <c r="H8" s="17" t="s">
        <v>155</v>
      </c>
      <c r="I8" s="47" t="s">
        <v>162</v>
      </c>
      <c r="J8" s="47"/>
      <c r="K8" s="58"/>
      <c r="L8" s="47"/>
      <c r="M8" s="47"/>
      <c r="N8" s="48"/>
    </row>
    <row r="9" spans="1:15" x14ac:dyDescent="0.35">
      <c r="A9" s="52"/>
      <c r="B9" s="53"/>
      <c r="C9" s="53"/>
      <c r="D9" s="53" t="s">
        <v>120</v>
      </c>
      <c r="E9" s="53" t="s">
        <v>26</v>
      </c>
      <c r="F9" s="53" t="s">
        <v>133</v>
      </c>
      <c r="G9" s="53" t="s">
        <v>27</v>
      </c>
      <c r="H9" s="21" t="s">
        <v>156</v>
      </c>
      <c r="I9" s="53"/>
      <c r="J9" s="53"/>
      <c r="K9" s="59"/>
      <c r="L9" s="53"/>
      <c r="M9" s="53"/>
      <c r="N9" s="54"/>
    </row>
    <row r="10" spans="1:15" x14ac:dyDescent="0.35">
      <c r="A10" s="46"/>
      <c r="B10" s="47"/>
      <c r="C10" s="47"/>
      <c r="D10" s="47" t="s">
        <v>121</v>
      </c>
      <c r="E10" s="47" t="s">
        <v>127</v>
      </c>
      <c r="F10" s="47" t="s">
        <v>134</v>
      </c>
      <c r="G10" s="47" t="s">
        <v>147</v>
      </c>
      <c r="H10" s="17" t="s">
        <v>157</v>
      </c>
      <c r="I10" s="47"/>
      <c r="J10" s="47"/>
      <c r="K10" s="58"/>
      <c r="L10" s="47"/>
      <c r="M10" s="47"/>
      <c r="N10" s="48"/>
    </row>
    <row r="11" spans="1:15" x14ac:dyDescent="0.35">
      <c r="A11" s="52"/>
      <c r="B11" s="53"/>
      <c r="C11" s="53"/>
      <c r="D11" s="53" t="s">
        <v>122</v>
      </c>
      <c r="E11" s="53" t="s">
        <v>128</v>
      </c>
      <c r="F11" s="53" t="s">
        <v>135</v>
      </c>
      <c r="G11" s="53" t="s">
        <v>148</v>
      </c>
      <c r="H11" s="21" t="s">
        <v>158</v>
      </c>
      <c r="I11" s="53"/>
      <c r="J11" s="53"/>
      <c r="K11" s="59"/>
      <c r="L11" s="53"/>
      <c r="M11" s="53"/>
      <c r="N11" s="54"/>
    </row>
    <row r="12" spans="1:15" x14ac:dyDescent="0.35">
      <c r="A12" s="46"/>
      <c r="B12" s="47"/>
      <c r="C12" s="47"/>
      <c r="D12" s="47" t="s">
        <v>123</v>
      </c>
      <c r="E12" s="47" t="s">
        <v>129</v>
      </c>
      <c r="F12" s="47" t="s">
        <v>136</v>
      </c>
      <c r="G12" s="47" t="s">
        <v>149</v>
      </c>
      <c r="H12" s="17" t="s">
        <v>159</v>
      </c>
      <c r="I12" s="47"/>
      <c r="J12" s="47"/>
      <c r="K12" s="58"/>
      <c r="L12" s="47"/>
      <c r="M12" s="47"/>
      <c r="N12" s="48"/>
    </row>
    <row r="13" spans="1:15" ht="29" x14ac:dyDescent="0.35">
      <c r="A13" s="52"/>
      <c r="B13" s="53"/>
      <c r="C13" s="53"/>
      <c r="D13" s="53" t="s">
        <v>124</v>
      </c>
      <c r="E13" s="53" t="s">
        <v>130</v>
      </c>
      <c r="F13" s="53" t="s">
        <v>137</v>
      </c>
      <c r="G13" s="53" t="s">
        <v>307</v>
      </c>
      <c r="H13" s="21" t="s">
        <v>308</v>
      </c>
      <c r="I13" s="53"/>
      <c r="J13" s="53"/>
      <c r="K13" s="59"/>
      <c r="L13" s="53"/>
      <c r="M13" s="53"/>
      <c r="N13" s="54"/>
    </row>
    <row r="14" spans="1:15" x14ac:dyDescent="0.35">
      <c r="A14" s="46"/>
      <c r="B14" s="47"/>
      <c r="C14" s="47"/>
      <c r="D14" s="47" t="s">
        <v>307</v>
      </c>
      <c r="E14" s="47" t="s">
        <v>131</v>
      </c>
      <c r="F14" s="47" t="s">
        <v>138</v>
      </c>
      <c r="G14" s="47"/>
      <c r="H14" s="17"/>
      <c r="I14" s="47"/>
      <c r="J14" s="47"/>
      <c r="K14" s="58"/>
      <c r="L14" s="47"/>
      <c r="M14" s="47"/>
      <c r="N14" s="48"/>
    </row>
    <row r="15" spans="1:15" x14ac:dyDescent="0.35">
      <c r="A15" s="52"/>
      <c r="B15" s="53"/>
      <c r="C15" s="53"/>
      <c r="D15" s="53"/>
      <c r="E15" s="53" t="s">
        <v>307</v>
      </c>
      <c r="F15" s="53" t="s">
        <v>139</v>
      </c>
      <c r="G15" s="53"/>
      <c r="H15" s="21"/>
      <c r="I15" s="53"/>
      <c r="J15" s="53"/>
      <c r="K15" s="59"/>
      <c r="L15" s="53"/>
      <c r="M15" s="53"/>
      <c r="N15" s="54"/>
    </row>
    <row r="16" spans="1:15" x14ac:dyDescent="0.35">
      <c r="A16" s="46"/>
      <c r="B16" s="47"/>
      <c r="C16" s="47"/>
      <c r="D16" s="47"/>
      <c r="E16" s="47"/>
      <c r="F16" s="47" t="s">
        <v>140</v>
      </c>
      <c r="G16" s="47"/>
      <c r="H16" s="17"/>
      <c r="I16" s="47"/>
      <c r="J16" s="47"/>
      <c r="K16" s="58"/>
      <c r="L16" s="47"/>
      <c r="M16" s="47"/>
      <c r="N16" s="48"/>
    </row>
    <row r="17" spans="1:15" x14ac:dyDescent="0.35">
      <c r="A17" s="52"/>
      <c r="B17" s="53"/>
      <c r="C17" s="53"/>
      <c r="D17" s="53"/>
      <c r="E17" s="53"/>
      <c r="F17" s="53" t="s">
        <v>141</v>
      </c>
      <c r="G17" s="53"/>
      <c r="H17" s="21"/>
      <c r="I17" s="53"/>
      <c r="J17" s="53"/>
      <c r="K17" s="59"/>
      <c r="L17" s="53"/>
      <c r="M17" s="53"/>
      <c r="N17" s="54"/>
    </row>
    <row r="18" spans="1:15" x14ac:dyDescent="0.35">
      <c r="A18" s="49"/>
      <c r="B18" s="50"/>
      <c r="C18" s="50"/>
      <c r="D18" s="50"/>
      <c r="E18" s="50"/>
      <c r="F18" s="50" t="s">
        <v>142</v>
      </c>
      <c r="G18" s="50"/>
      <c r="H18" s="19"/>
      <c r="I18" s="50"/>
      <c r="J18" s="50"/>
      <c r="K18" s="60"/>
      <c r="L18" s="50"/>
      <c r="M18" s="50"/>
      <c r="N18" s="51"/>
    </row>
    <row r="19" spans="1:15" x14ac:dyDescent="0.35">
      <c r="F19" s="11" t="s">
        <v>307</v>
      </c>
    </row>
    <row r="20" spans="1:15" ht="22" customHeight="1" x14ac:dyDescent="0.35"/>
    <row r="23" spans="1:15" x14ac:dyDescent="0.35">
      <c r="A23" s="210" t="s">
        <v>330</v>
      </c>
      <c r="B23" s="210"/>
      <c r="C23" s="210"/>
      <c r="D23" s="210"/>
      <c r="E23" s="210"/>
      <c r="F23" s="210"/>
      <c r="G23" s="210"/>
      <c r="H23" s="210"/>
      <c r="I23" s="210"/>
      <c r="J23" s="210"/>
      <c r="K23" s="210"/>
      <c r="L23" s="210"/>
      <c r="M23" s="210"/>
      <c r="N23" s="210"/>
      <c r="O23" s="210"/>
    </row>
  </sheetData>
  <mergeCells count="3">
    <mergeCell ref="A1:C1"/>
    <mergeCell ref="D1:O1"/>
    <mergeCell ref="A23:O23"/>
  </mergeCells>
  <pageMargins left="0.7" right="0.7" top="0.75" bottom="0.75" header="0.3" footer="0.3"/>
  <pageSetup paperSize="9" scale="3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498936f-43de-4153-9e35-c0f94437ad36" xsi:nil="true"/>
    <lcf76f155ced4ddcb4097134ff3c332f xmlns="063be338-3220-433c-9fa7-5b720447c102">
      <Terms xmlns="http://schemas.microsoft.com/office/infopath/2007/PartnerControls"/>
    </lcf76f155ced4ddcb4097134ff3c332f>
    <nbnl xmlns="063be338-3220-433c-9fa7-5b720447c102" xsi:nil="true"/>
    <_Flow_SignoffStatus xmlns="063be338-3220-433c-9fa7-5b720447c102" xsi:nil="true"/>
    <Approuv_x00e9_par xmlns="063be338-3220-433c-9fa7-5b720447c102">
      <UserInfo>
        <DisplayName/>
        <AccountId xsi:nil="true"/>
        <AccountType/>
      </UserInfo>
    </Approuv_x00e9_pa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2B33CBE8A83F4DB1FABBD397B076E1" ma:contentTypeVersion="19" ma:contentTypeDescription="Crée un document." ma:contentTypeScope="" ma:versionID="351c0fd1996734736dedcfda4e0afcdf">
  <xsd:schema xmlns:xsd="http://www.w3.org/2001/XMLSchema" xmlns:xs="http://www.w3.org/2001/XMLSchema" xmlns:p="http://schemas.microsoft.com/office/2006/metadata/properties" xmlns:ns2="063be338-3220-433c-9fa7-5b720447c102" xmlns:ns3="c498936f-43de-4153-9e35-c0f94437ad36" targetNamespace="http://schemas.microsoft.com/office/2006/metadata/properties" ma:root="true" ma:fieldsID="2fe620b18cc7fd1df3f57858ec5cd876" ns2:_="" ns3:_="">
    <xsd:import namespace="063be338-3220-433c-9fa7-5b720447c102"/>
    <xsd:import namespace="c498936f-43de-4153-9e35-c0f94437ad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nbn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_Flow_SignoffStatus" minOccurs="0"/>
                <xsd:element ref="ns2:Approuv_x00e9_pa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be338-3220-433c-9fa7-5b720447c1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nbnl" ma:index="15" nillable="true" ma:displayName="Description" ma:internalName="nbnl">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État de validation" ma:internalName="_x00c9_tat_x0020_de_x0020_validation">
      <xsd:simpleType>
        <xsd:restriction base="dms:Text"/>
      </xsd:simpleType>
    </xsd:element>
    <xsd:element name="Approuv_x00e9_par" ma:index="23" nillable="true" ma:displayName="Approuvé par" ma:format="Dropdown" ma:list="UserInfo" ma:SharePointGroup="0" ma:internalName="Approuv_x00e9_p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85d26cea-e845-4e86-999a-ebdb997d21b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98936f-43de-4153-9e35-c0f94437ad36"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6" nillable="true" ma:displayName="Taxonomy Catch All Column" ma:hidden="true" ma:list="{d0470ae5-c17c-4cf4-bf69-1cee2856532a}" ma:internalName="TaxCatchAll" ma:showField="CatchAllData" ma:web="c498936f-43de-4153-9e35-c0f94437ad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4CB7F-1E4D-4575-BCF7-2DB87823E158}">
  <ds:schemaRefs>
    <ds:schemaRef ds:uri="http://schemas.microsoft.com/sharepoint/v3/contenttype/forms"/>
  </ds:schemaRefs>
</ds:datastoreItem>
</file>

<file path=customXml/itemProps2.xml><?xml version="1.0" encoding="utf-8"?>
<ds:datastoreItem xmlns:ds="http://schemas.openxmlformats.org/officeDocument/2006/customXml" ds:itemID="{88C25465-7723-4AB4-9B79-F14F15DB36AB}">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purl.org/dc/dcmitype/"/>
    <ds:schemaRef ds:uri="c498936f-43de-4153-9e35-c0f94437ad36"/>
    <ds:schemaRef ds:uri="f86eb570-e183-40ae-b72d-618eb5484cf5"/>
    <ds:schemaRef ds:uri="http://www.w3.org/XML/1998/namespace"/>
    <ds:schemaRef ds:uri="063be338-3220-433c-9fa7-5b720447c102"/>
  </ds:schemaRefs>
</ds:datastoreItem>
</file>

<file path=customXml/itemProps3.xml><?xml version="1.0" encoding="utf-8"?>
<ds:datastoreItem xmlns:ds="http://schemas.openxmlformats.org/officeDocument/2006/customXml" ds:itemID="{04B2EF06-05C7-4506-BCE1-D70CF061F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3be338-3220-433c-9fa7-5b720447c102"/>
    <ds:schemaRef ds:uri="c498936f-43de-4153-9e35-c0f94437ad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16</vt:i4>
      </vt:variant>
    </vt:vector>
  </HeadingPairs>
  <TitlesOfParts>
    <vt:vector size="22" baseType="lpstr">
      <vt:lpstr>Notice</vt:lpstr>
      <vt:lpstr>PMR</vt:lpstr>
      <vt:lpstr>Tableau de bord</vt:lpstr>
      <vt:lpstr>Matrice Risques</vt:lpstr>
      <vt:lpstr>Échelles</vt:lpstr>
      <vt:lpstr>Données</vt:lpstr>
      <vt:lpstr>Delai_Alerte</vt:lpstr>
      <vt:lpstr>Freq_Defaut</vt:lpstr>
      <vt:lpstr>PMR!Impression_des_titres</vt:lpstr>
      <vt:lpstr>L_Classification</vt:lpstr>
      <vt:lpstr>L_Frequence</vt:lpstr>
      <vt:lpstr>L_Origine</vt:lpstr>
      <vt:lpstr>L_OuiNon</vt:lpstr>
      <vt:lpstr>L_PartieInt</vt:lpstr>
      <vt:lpstr>L_Processus</vt:lpstr>
      <vt:lpstr>L_Referentiel</vt:lpstr>
      <vt:lpstr>L_Statut</vt:lpstr>
      <vt:lpstr>L_Strategie</vt:lpstr>
      <vt:lpstr>L_Typologie</vt:lpstr>
      <vt:lpstr>Seuil_Acceptable</vt:lpstr>
      <vt:lpstr>T_Niveaux</vt:lpstr>
      <vt:lpstr>PMR!Zone_d_impression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ALTMANN Catherine</dc:creator>
  <cp:keywords/>
  <dc:description/>
  <cp:lastModifiedBy>Catherine ALTMANN</cp:lastModifiedBy>
  <cp:revision/>
  <cp:lastPrinted>2026-09-08T09:50:49Z</cp:lastPrinted>
  <dcterms:created xsi:type="dcterms:W3CDTF">2013-04-15T12:08:58Z</dcterms:created>
  <dcterms:modified xsi:type="dcterms:W3CDTF">2026-09-08T09:51:18Z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0x010100842B33CBE8A83F4DB1FABBD397B076E1</vt:lpwstr>
  </property>
  <property fmtid="{D5CDD505-2E9C-101B-9397-08002B2CF9AE}" pid="3" name="MediaServiceImageTags">
    <vt:lpwstr/>
  </property>
</Properties>
</file>